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erucamaras\01. Entregables enero\0113 - RP Inclusión Oriente\"/>
    </mc:Choice>
  </mc:AlternateContent>
  <xr:revisionPtr revIDLastSave="0" documentId="13_ncr:1_{A6EA0C74-9F1E-4B23-866D-C059F4BD0A27}" xr6:coauthVersionLast="45" xr6:coauthVersionMax="45" xr10:uidLastSave="{00000000-0000-0000-0000-000000000000}"/>
  <bookViews>
    <workbookView xWindow="-108" yWindow="-108" windowWidth="23256" windowHeight="12576" xr2:uid="{A21C4D09-9F96-489D-9C46-BCBE7D7E31A1}"/>
  </bookViews>
  <sheets>
    <sheet name="Perucámaras" sheetId="1" r:id="rId1"/>
    <sheet name="MR Oriente" sheetId="3" r:id="rId2"/>
    <sheet name="Amazonas" sheetId="4" r:id="rId3"/>
    <sheet name="Loreto" sheetId="5" r:id="rId4"/>
    <sheet name="San Martín" sheetId="6" r:id="rId5"/>
    <sheet name="Ucayali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3" i="3" l="1"/>
  <c r="Y23" i="3" s="1"/>
  <c r="X23" i="3"/>
  <c r="W24" i="3"/>
  <c r="X24" i="3" s="1"/>
  <c r="W25" i="3"/>
  <c r="X25" i="3" s="1"/>
  <c r="W26" i="3"/>
  <c r="X26" i="3" s="1"/>
  <c r="X22" i="3"/>
  <c r="Y22" i="3"/>
  <c r="W22" i="3"/>
  <c r="Y24" i="3" l="1"/>
  <c r="Y25" i="3"/>
  <c r="Y26" i="3"/>
  <c r="H52" i="5" l="1"/>
  <c r="H52" i="6"/>
  <c r="H52" i="7"/>
  <c r="H52" i="4"/>
  <c r="G52" i="5"/>
  <c r="G52" i="6"/>
  <c r="G52" i="7"/>
  <c r="G52" i="4"/>
  <c r="F52" i="5"/>
  <c r="F52" i="6"/>
  <c r="F52" i="7"/>
  <c r="F52" i="4"/>
  <c r="N71" i="3" l="1"/>
  <c r="N70" i="3"/>
  <c r="N69" i="3"/>
  <c r="N68" i="3"/>
  <c r="N67" i="3"/>
  <c r="N83" i="3"/>
  <c r="N84" i="3"/>
  <c r="N85" i="3"/>
  <c r="N86" i="3"/>
  <c r="N82" i="3"/>
  <c r="G53" i="3" l="1"/>
  <c r="T52" i="3" s="1"/>
  <c r="H53" i="3"/>
  <c r="U52" i="3" s="1"/>
  <c r="G54" i="3"/>
  <c r="T53" i="3" s="1"/>
  <c r="H54" i="3"/>
  <c r="U53" i="3" s="1"/>
  <c r="G55" i="3"/>
  <c r="H55" i="3"/>
  <c r="H52" i="3"/>
  <c r="U51" i="3" s="1"/>
  <c r="G52" i="3"/>
  <c r="T51" i="3" s="1"/>
  <c r="G56" i="3" l="1"/>
  <c r="I56" i="3" s="1"/>
  <c r="T54" i="3"/>
  <c r="H56" i="3"/>
  <c r="U54" i="3"/>
  <c r="I55" i="3"/>
  <c r="I54" i="3"/>
  <c r="I53" i="3"/>
  <c r="I52" i="3"/>
  <c r="J36" i="7"/>
  <c r="J37" i="7"/>
  <c r="I33" i="7"/>
  <c r="H33" i="7"/>
  <c r="F33" i="7"/>
  <c r="E33" i="7"/>
  <c r="J18" i="7"/>
  <c r="J17" i="7"/>
  <c r="J15" i="7"/>
  <c r="J37" i="6"/>
  <c r="J36" i="6"/>
  <c r="I33" i="6"/>
  <c r="H33" i="6"/>
  <c r="F33" i="6"/>
  <c r="E33" i="6"/>
  <c r="J18" i="6"/>
  <c r="J17" i="6"/>
  <c r="J15" i="6"/>
  <c r="J37" i="5"/>
  <c r="J36" i="5"/>
  <c r="I33" i="5"/>
  <c r="H33" i="5"/>
  <c r="F33" i="5"/>
  <c r="E33" i="5"/>
  <c r="J18" i="5"/>
  <c r="J17" i="5"/>
  <c r="J15" i="5"/>
  <c r="F33" i="4"/>
  <c r="H33" i="4"/>
  <c r="I33" i="4"/>
  <c r="E33" i="4"/>
  <c r="J37" i="4"/>
  <c r="J36" i="4"/>
  <c r="J33" i="7" l="1"/>
  <c r="J33" i="5"/>
  <c r="J33" i="4"/>
  <c r="J33" i="6"/>
  <c r="J17" i="4"/>
  <c r="J15" i="4"/>
  <c r="J18" i="4"/>
  <c r="M40" i="3" l="1"/>
  <c r="L40" i="3"/>
  <c r="M39" i="3"/>
  <c r="L39" i="3"/>
  <c r="M38" i="3"/>
  <c r="L38" i="3"/>
  <c r="M37" i="3"/>
  <c r="L37" i="3"/>
  <c r="M35" i="3"/>
  <c r="L35" i="3"/>
  <c r="M21" i="3"/>
  <c r="L21" i="3"/>
  <c r="O21" i="3"/>
  <c r="M20" i="3"/>
  <c r="L20" i="3"/>
  <c r="O20" i="3"/>
  <c r="M19" i="3"/>
  <c r="L19" i="3"/>
  <c r="O19" i="3"/>
  <c r="M18" i="3"/>
  <c r="L18" i="3"/>
  <c r="O18" i="3"/>
  <c r="M16" i="3"/>
  <c r="L16" i="3"/>
  <c r="P16" i="3"/>
  <c r="O16" i="3" l="1"/>
</calcChain>
</file>

<file path=xl/sharedStrings.xml><?xml version="1.0" encoding="utf-8"?>
<sst xmlns="http://schemas.openxmlformats.org/spreadsheetml/2006/main" count="314" uniqueCount="92">
  <si>
    <t xml:space="preserve">Información ampliada del Reporte Regional </t>
  </si>
  <si>
    <t>Macro Región Oriente</t>
  </si>
  <si>
    <t>Índice</t>
  </si>
  <si>
    <t>1. Perucamaras</t>
  </si>
  <si>
    <t>2. M.R. Oriente</t>
  </si>
  <si>
    <t>3. Regiones</t>
  </si>
  <si>
    <t>Martes, 13 de enero de 2021</t>
  </si>
  <si>
    <t>Cuadro N° 1</t>
  </si>
  <si>
    <t>Macro Región Oriente: Inclusión financiera de la población ocupada de 18 y más años de edad por sexo, según región, 2016 y 2017</t>
  </si>
  <si>
    <t>(Absoluto y porcentaje)</t>
  </si>
  <si>
    <t>Región</t>
  </si>
  <si>
    <t>Acceso a cualquier tipo de servicio financiero 1/</t>
  </si>
  <si>
    <t>Variación (pp) 2017/2016</t>
  </si>
  <si>
    <t>Total</t>
  </si>
  <si>
    <t>Hombre</t>
  </si>
  <si>
    <t>Mujer</t>
  </si>
  <si>
    <t>Crecimiento</t>
  </si>
  <si>
    <t>Incremento</t>
  </si>
  <si>
    <t>M.R. Oriente</t>
  </si>
  <si>
    <t>Amazonas</t>
  </si>
  <si>
    <t>Loreto</t>
  </si>
  <si>
    <t>San Martín</t>
  </si>
  <si>
    <t>Ucayali</t>
  </si>
  <si>
    <r>
      <rPr>
        <b/>
        <sz val="8"/>
        <color theme="1"/>
        <rFont val="Times New Roman"/>
        <family val="1"/>
      </rPr>
      <t>1/</t>
    </r>
    <r>
      <rPr>
        <sz val="8"/>
        <color theme="1"/>
        <rFont val="Times New Roman"/>
        <family val="1"/>
      </rPr>
      <t xml:space="preserve"> Incluye cuenta de ahorro, cuenta de ahorro a plazo fijo, cuenta corriente, tarjeta de crédito y tarjeta de débito.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</si>
  <si>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2016 y 2017.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</si>
  <si>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Centro de Investigación Empresarial (CIE) - PERUCÁMARAS.</t>
    </r>
  </si>
  <si>
    <t>Cuadro N° 2</t>
  </si>
  <si>
    <t>Macro Región Oriente: Inclusión financiera de la población ocupada de 18 y más años de edad por área de residencia, según región, 2016 y 2017</t>
  </si>
  <si>
    <t>Acceso a cualquier tipo de servicio financiero</t>
  </si>
  <si>
    <t>Urbano</t>
  </si>
  <si>
    <t>Rural</t>
  </si>
  <si>
    <t>Variación (pp) 2019/2018</t>
  </si>
  <si>
    <t>Hombre %</t>
  </si>
  <si>
    <t>Mujer %</t>
  </si>
  <si>
    <t>Urbano %</t>
  </si>
  <si>
    <t>Rural %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</si>
  <si>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2018 y 2019.</t>
    </r>
  </si>
  <si>
    <t>Sexo</t>
  </si>
  <si>
    <t>Absoluto</t>
  </si>
  <si>
    <t>%</t>
  </si>
  <si>
    <t>Inclusión financiera de la población ocupada de 18 y más años de edad, según sexo, 2016 y 2017</t>
  </si>
  <si>
    <t>3.1. Amazonas</t>
  </si>
  <si>
    <t>3.1. Loreto</t>
  </si>
  <si>
    <t>3.1. San Martín</t>
  </si>
  <si>
    <t>3.1. Ucayali</t>
  </si>
  <si>
    <t>Ámbito geográfico</t>
  </si>
  <si>
    <t>Área de residencia</t>
  </si>
  <si>
    <t>Inclusión financiera de la población ocupada de 18 y más años de edad, según ámbito geográfico, 2016 y 2017</t>
  </si>
  <si>
    <t>1.-</t>
  </si>
  <si>
    <t>2.-</t>
  </si>
  <si>
    <t>3.-</t>
  </si>
  <si>
    <t>(a noviembre en miles de soles)</t>
  </si>
  <si>
    <t>Créditos Directos de Consumo y a MPyMes del Sistema Bancario, 2020 - 2019</t>
  </si>
  <si>
    <t>Tipo de Crédito</t>
  </si>
  <si>
    <t>Consumo</t>
  </si>
  <si>
    <t>Microempresa</t>
  </si>
  <si>
    <t>Pequeña empresa</t>
  </si>
  <si>
    <t>Mediana empresa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</si>
  <si>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Reporte Crediticio de Deudores - SBS</t>
    </r>
  </si>
  <si>
    <r>
      <t>Fuente:</t>
    </r>
    <r>
      <rPr>
        <sz val="8"/>
        <rFont val="Calibri"/>
        <family val="2"/>
        <scheme val="minor"/>
      </rPr>
      <t xml:space="preserve"> Reporte Crediticio de Deudores - SBS</t>
    </r>
  </si>
  <si>
    <t>Var.%</t>
  </si>
  <si>
    <t>per cap. 19</t>
  </si>
  <si>
    <t>per cap. 20</t>
  </si>
  <si>
    <t>Cuadro N° 3</t>
  </si>
  <si>
    <t>Cuadro N° 4</t>
  </si>
  <si>
    <t>Número de oficinas bancarias en la Macro Región Oriente, nov 2012 - nov 2020</t>
  </si>
  <si>
    <t>(a noviembre)</t>
  </si>
  <si>
    <t>Departamento</t>
  </si>
  <si>
    <t>AMAZONAS</t>
  </si>
  <si>
    <t>LORETO</t>
  </si>
  <si>
    <t>SAN MARTÍN</t>
  </si>
  <si>
    <t>UCAYALI</t>
  </si>
  <si>
    <t>MR ORIENTE</t>
  </si>
  <si>
    <t>Cuadro N° 5</t>
  </si>
  <si>
    <t>(N° por cada 100,000 habitantes, a noviembre)</t>
  </si>
  <si>
    <t>Acceso a oficinas bancarias en la Macro Región Oriente, nov 2012 - nov 2020</t>
  </si>
  <si>
    <t>N° de oficinas por cada 100,000 habitantes promedio en las Macro Regiones es de  4</t>
  </si>
  <si>
    <t>Var. % 20/19</t>
  </si>
  <si>
    <t>Inclusión financiera y acceso al sistema Bancario</t>
  </si>
  <si>
    <t>Ucayali: Inclusión financiera y acceso al sistema Bancario</t>
  </si>
  <si>
    <t>MPyMes</t>
  </si>
  <si>
    <t>MIPYMES</t>
  </si>
  <si>
    <t xml:space="preserve"> </t>
  </si>
  <si>
    <t>Macro Región Oriente: Acceso a oficinas bancarias 2012 -2020</t>
  </si>
  <si>
    <t>(N° de oficinas por cada 100 mil habitentes, a noviembre )</t>
  </si>
  <si>
    <t>Macro Región Oriente: Créditos directos de Sistema Bancario por tipo de créditos, 2020</t>
  </si>
  <si>
    <t>(millones de soles, a noviembre 2020 )</t>
  </si>
  <si>
    <t xml:space="preserve">Macro Región Oriente: Inclusión financiera de la población ocupada de 18 y más años de edad, según región, 2019 </t>
  </si>
  <si>
    <t>Con acceso</t>
  </si>
  <si>
    <t>Sin acceso</t>
  </si>
  <si>
    <t>(Porcentajes y Absolutos)</t>
  </si>
  <si>
    <t>Edición N°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</si>
</sst>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0.0%"/>
  </numFmts>
  <fonts count="2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theme="5" tint="-0.249977111117893"/>
      <name val="Times New Roman"/>
      <family val="1"/>
    </font>
    <font>
      <sz val="9"/>
      <color theme="1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C0000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2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 indent="1"/>
    </xf>
    <xf numFmtId="0" fontId="12" fillId="0" borderId="0" xfId="1" applyFont="1"/>
    <xf numFmtId="0" fontId="9" fillId="0" borderId="0" xfId="1" applyFont="1" applyAlignment="1">
      <alignment vertical="center"/>
    </xf>
    <xf numFmtId="0" fontId="11" fillId="2" borderId="0" xfId="0" applyFont="1" applyFill="1"/>
    <xf numFmtId="0" fontId="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164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horizontal="right" vertical="center" indent="1"/>
    </xf>
    <xf numFmtId="164" fontId="15" fillId="2" borderId="0" xfId="0" applyNumberFormat="1" applyFont="1" applyFill="1" applyAlignment="1">
      <alignment horizontal="right" indent="3"/>
    </xf>
    <xf numFmtId="3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 vertical="center" indent="1"/>
    </xf>
    <xf numFmtId="164" fontId="16" fillId="2" borderId="0" xfId="0" applyNumberFormat="1" applyFont="1" applyFill="1" applyAlignment="1">
      <alignment horizontal="right" indent="3"/>
    </xf>
    <xf numFmtId="165" fontId="16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horizontal="right" vertical="center" indent="1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/>
    <xf numFmtId="0" fontId="17" fillId="2" borderId="0" xfId="0" applyFont="1" applyFill="1"/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right" vertical="center" indent="1"/>
    </xf>
    <xf numFmtId="165" fontId="15" fillId="2" borderId="0" xfId="0" applyNumberFormat="1" applyFont="1" applyFill="1" applyAlignment="1">
      <alignment horizontal="right" vertical="center" indent="1"/>
    </xf>
    <xf numFmtId="165" fontId="15" fillId="2" borderId="0" xfId="0" applyNumberFormat="1" applyFont="1" applyFill="1" applyAlignment="1">
      <alignment horizontal="right" indent="3"/>
    </xf>
    <xf numFmtId="165" fontId="16" fillId="2" borderId="0" xfId="0" applyNumberFormat="1" applyFont="1" applyFill="1"/>
    <xf numFmtId="0" fontId="16" fillId="2" borderId="0" xfId="0" applyFont="1" applyFill="1" applyAlignment="1">
      <alignment horizontal="right" indent="3"/>
    </xf>
    <xf numFmtId="0" fontId="16" fillId="2" borderId="0" xfId="0" applyFont="1" applyFill="1" applyAlignment="1">
      <alignment horizontal="left" vertical="center"/>
    </xf>
    <xf numFmtId="3" fontId="16" fillId="2" borderId="0" xfId="0" applyNumberFormat="1" applyFont="1" applyFill="1" applyAlignment="1">
      <alignment horizontal="right" vertical="center" indent="1"/>
    </xf>
    <xf numFmtId="165" fontId="16" fillId="2" borderId="0" xfId="0" applyNumberFormat="1" applyFont="1" applyFill="1" applyAlignment="1">
      <alignment horizontal="right" vertical="center" indent="1"/>
    </xf>
    <xf numFmtId="165" fontId="16" fillId="2" borderId="0" xfId="0" applyNumberFormat="1" applyFont="1" applyFill="1" applyAlignment="1">
      <alignment horizontal="right" indent="3"/>
    </xf>
    <xf numFmtId="0" fontId="0" fillId="2" borderId="0" xfId="0" applyFill="1"/>
    <xf numFmtId="0" fontId="16" fillId="2" borderId="0" xfId="0" applyFont="1" applyFill="1" applyAlignment="1">
      <alignment horizontal="left" vertical="center" indent="1"/>
    </xf>
    <xf numFmtId="3" fontId="21" fillId="2" borderId="0" xfId="0" applyNumberFormat="1" applyFont="1" applyFill="1" applyAlignment="1">
      <alignment horizontal="right" vertical="center" indent="1"/>
    </xf>
    <xf numFmtId="165" fontId="21" fillId="2" borderId="0" xfId="0" applyNumberFormat="1" applyFont="1" applyFill="1" applyAlignment="1">
      <alignment horizontal="right" vertical="center" indent="1"/>
    </xf>
    <xf numFmtId="0" fontId="21" fillId="2" borderId="0" xfId="0" applyFont="1" applyFill="1"/>
    <xf numFmtId="165" fontId="21" fillId="2" borderId="0" xfId="0" applyNumberFormat="1" applyFont="1" applyFill="1" applyAlignment="1">
      <alignment horizontal="right" indent="3"/>
    </xf>
    <xf numFmtId="0" fontId="20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0" fillId="3" borderId="2" xfId="0" applyFont="1" applyFill="1" applyBorder="1" applyAlignment="1"/>
    <xf numFmtId="166" fontId="16" fillId="2" borderId="0" xfId="3" applyNumberFormat="1" applyFont="1" applyFill="1"/>
    <xf numFmtId="9" fontId="16" fillId="2" borderId="0" xfId="4" applyFont="1" applyFill="1" applyAlignment="1"/>
    <xf numFmtId="166" fontId="16" fillId="2" borderId="0" xfId="3" applyNumberFormat="1" applyFont="1" applyFill="1" applyAlignment="1">
      <alignment horizontal="right" indent="3"/>
    </xf>
    <xf numFmtId="0" fontId="16" fillId="2" borderId="0" xfId="0" applyFont="1" applyFill="1" applyBorder="1" applyAlignment="1">
      <alignment horizontal="left" vertical="center" indent="1"/>
    </xf>
    <xf numFmtId="3" fontId="21" fillId="2" borderId="0" xfId="0" applyNumberFormat="1" applyFont="1" applyFill="1" applyBorder="1" applyAlignment="1">
      <alignment horizontal="right" vertical="center" indent="1"/>
    </xf>
    <xf numFmtId="166" fontId="21" fillId="2" borderId="0" xfId="3" applyNumberFormat="1" applyFont="1" applyFill="1" applyBorder="1" applyAlignment="1">
      <alignment horizontal="right" vertical="center" indent="1"/>
    </xf>
    <xf numFmtId="166" fontId="21" fillId="2" borderId="0" xfId="3" applyNumberFormat="1" applyFont="1" applyFill="1" applyBorder="1"/>
    <xf numFmtId="9" fontId="21" fillId="2" borderId="0" xfId="4" applyFont="1" applyFill="1" applyBorder="1" applyAlignment="1">
      <alignment vertical="center"/>
    </xf>
    <xf numFmtId="166" fontId="21" fillId="2" borderId="0" xfId="3" applyNumberFormat="1" applyFont="1" applyFill="1" applyBorder="1" applyAlignment="1">
      <alignment horizontal="right" indent="3"/>
    </xf>
    <xf numFmtId="0" fontId="16" fillId="2" borderId="3" xfId="0" applyFont="1" applyFill="1" applyBorder="1" applyAlignment="1">
      <alignment horizontal="left" vertical="center" indent="1"/>
    </xf>
    <xf numFmtId="3" fontId="21" fillId="2" borderId="3" xfId="0" applyNumberFormat="1" applyFont="1" applyFill="1" applyBorder="1" applyAlignment="1">
      <alignment horizontal="right" vertical="center" indent="1"/>
    </xf>
    <xf numFmtId="166" fontId="21" fillId="2" borderId="3" xfId="3" applyNumberFormat="1" applyFont="1" applyFill="1" applyBorder="1" applyAlignment="1">
      <alignment horizontal="right" vertical="center" indent="1"/>
    </xf>
    <xf numFmtId="166" fontId="21" fillId="2" borderId="3" xfId="3" applyNumberFormat="1" applyFont="1" applyFill="1" applyBorder="1"/>
    <xf numFmtId="9" fontId="21" fillId="2" borderId="3" xfId="4" applyFont="1" applyFill="1" applyBorder="1" applyAlignment="1">
      <alignment vertical="center"/>
    </xf>
    <xf numFmtId="166" fontId="21" fillId="2" borderId="3" xfId="3" applyNumberFormat="1" applyFont="1" applyFill="1" applyBorder="1" applyAlignment="1">
      <alignment horizontal="right" indent="3"/>
    </xf>
    <xf numFmtId="9" fontId="16" fillId="2" borderId="3" xfId="4" applyFont="1" applyFill="1" applyBorder="1" applyAlignment="1"/>
    <xf numFmtId="166" fontId="16" fillId="2" borderId="3" xfId="3" applyNumberFormat="1" applyFont="1" applyFill="1" applyBorder="1"/>
    <xf numFmtId="0" fontId="15" fillId="2" borderId="3" xfId="0" applyFont="1" applyFill="1" applyBorder="1" applyAlignment="1">
      <alignment horizontal="left" vertical="center" indent="1"/>
    </xf>
    <xf numFmtId="166" fontId="15" fillId="2" borderId="3" xfId="3" applyNumberFormat="1" applyFont="1" applyFill="1" applyBorder="1"/>
    <xf numFmtId="167" fontId="16" fillId="2" borderId="0" xfId="3" applyNumberFormat="1" applyFont="1" applyFill="1"/>
    <xf numFmtId="167" fontId="15" fillId="2" borderId="3" xfId="3" applyNumberFormat="1" applyFont="1" applyFill="1" applyBorder="1"/>
    <xf numFmtId="9" fontId="0" fillId="0" borderId="0" xfId="4" applyFont="1"/>
    <xf numFmtId="166" fontId="16" fillId="2" borderId="0" xfId="3" applyNumberFormat="1" applyFont="1" applyFill="1" applyBorder="1"/>
    <xf numFmtId="9" fontId="16" fillId="2" borderId="0" xfId="4" applyFont="1" applyFill="1" applyBorder="1"/>
    <xf numFmtId="43" fontId="0" fillId="0" borderId="0" xfId="0" applyNumberFormat="1"/>
    <xf numFmtId="0" fontId="16" fillId="2" borderId="2" xfId="0" applyFont="1" applyFill="1" applyBorder="1" applyAlignment="1">
      <alignment horizontal="left" vertical="center" indent="1"/>
    </xf>
    <xf numFmtId="3" fontId="21" fillId="2" borderId="2" xfId="0" applyNumberFormat="1" applyFont="1" applyFill="1" applyBorder="1" applyAlignment="1">
      <alignment horizontal="right" vertical="center" indent="1"/>
    </xf>
    <xf numFmtId="166" fontId="21" fillId="2" borderId="2" xfId="3" applyNumberFormat="1" applyFont="1" applyFill="1" applyBorder="1" applyAlignment="1">
      <alignment horizontal="right" vertical="center" indent="1"/>
    </xf>
    <xf numFmtId="9" fontId="21" fillId="2" borderId="2" xfId="4" applyFont="1" applyFill="1" applyBorder="1" applyAlignment="1">
      <alignment vertical="center"/>
    </xf>
    <xf numFmtId="166" fontId="21" fillId="2" borderId="2" xfId="3" applyNumberFormat="1" applyFont="1" applyFill="1" applyBorder="1" applyAlignment="1">
      <alignment horizontal="right" indent="3"/>
    </xf>
    <xf numFmtId="0" fontId="26" fillId="0" borderId="0" xfId="0" applyFont="1"/>
    <xf numFmtId="166" fontId="26" fillId="0" borderId="0" xfId="3" applyNumberFormat="1" applyFont="1"/>
    <xf numFmtId="0" fontId="0" fillId="0" borderId="0" xfId="0" applyFill="1"/>
    <xf numFmtId="0" fontId="11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/>
    <xf numFmtId="0" fontId="23" fillId="0" borderId="0" xfId="0" applyFont="1"/>
    <xf numFmtId="0" fontId="19" fillId="2" borderId="0" xfId="0" applyFont="1" applyFill="1" applyAlignment="1">
      <alignment vertical="center"/>
    </xf>
    <xf numFmtId="1" fontId="19" fillId="2" borderId="0" xfId="3" applyNumberFormat="1" applyFont="1" applyFill="1" applyAlignment="1">
      <alignment vertical="center"/>
    </xf>
    <xf numFmtId="1" fontId="27" fillId="0" borderId="0" xfId="0" applyNumberFormat="1" applyFont="1"/>
    <xf numFmtId="168" fontId="23" fillId="0" borderId="0" xfId="4" applyNumberFormat="1" applyFont="1"/>
    <xf numFmtId="0" fontId="28" fillId="2" borderId="0" xfId="0" applyFont="1" applyFill="1" applyAlignment="1">
      <alignment vertical="center"/>
    </xf>
    <xf numFmtId="1" fontId="28" fillId="2" borderId="0" xfId="3" applyNumberFormat="1" applyFont="1" applyFill="1" applyAlignment="1">
      <alignment vertical="center"/>
    </xf>
    <xf numFmtId="0" fontId="0" fillId="0" borderId="0" xfId="0" applyFont="1"/>
    <xf numFmtId="0" fontId="8" fillId="0" borderId="0" xfId="1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</cellXfs>
  <cellStyles count="5">
    <cellStyle name="Comma" xfId="3" builtinId="3"/>
    <cellStyle name="Normal" xfId="0" builtinId="0"/>
    <cellStyle name="Normal 2" xfId="1" xr:uid="{91DE530E-E1C9-4CE3-8AF0-7483BD947FBA}"/>
    <cellStyle name="Normal 6" xfId="2" xr:uid="{175BB08C-3442-49D4-9120-7A31B56EB7DC}"/>
    <cellStyle name="Percent" xfId="4" builtinId="5"/>
  </cellStyles>
  <dxfs count="0"/>
  <tableStyles count="0" defaultTableStyle="TableStyleMedium2" defaultPivotStyle="PivotStyleLight16"/>
  <colors>
    <mruColors>
      <color rgb="FFF0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12037037037034E-2"/>
          <c:y val="5.2916666666666667E-2"/>
          <c:w val="0.86425092592592589"/>
          <c:h val="0.7472871527777778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'MR Oriente'!$D$86</c:f>
              <c:strCache>
                <c:ptCount val="1"/>
                <c:pt idx="0">
                  <c:v>MR ORIENTE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'MR Oriente'!$E$86:$M$86</c:f>
              <c:numCache>
                <c:formatCode>_-* #,##0.0_-;\-* #,##0.0_-;_-* "-"??_-;_-@_-</c:formatCode>
                <c:ptCount val="9"/>
                <c:pt idx="0">
                  <c:v>1.9198612974053444</c:v>
                </c:pt>
                <c:pt idx="1">
                  <c:v>2.1173037378077071</c:v>
                </c:pt>
                <c:pt idx="2">
                  <c:v>2.4555172222033645</c:v>
                </c:pt>
                <c:pt idx="3">
                  <c:v>2.7516578738690058</c:v>
                </c:pt>
                <c:pt idx="4">
                  <c:v>2.901202725432297</c:v>
                </c:pt>
                <c:pt idx="5">
                  <c:v>2.8385187697929739</c:v>
                </c:pt>
                <c:pt idx="6">
                  <c:v>2.6003132323263913</c:v>
                </c:pt>
                <c:pt idx="7">
                  <c:v>2.5536023564918611</c:v>
                </c:pt>
                <c:pt idx="8">
                  <c:v>2.4463809361688247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4-4DC7-99E4-A3F55B62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159680"/>
        <c:axId val="501135984"/>
      </c:barChart>
      <c:lineChart>
        <c:grouping val="standard"/>
        <c:varyColors val="0"/>
        <c:ser>
          <c:idx val="0"/>
          <c:order val="0"/>
          <c:tx>
            <c:strRef>
              <c:f>'MR Oriente'!$D$82</c:f>
              <c:strCache>
                <c:ptCount val="1"/>
                <c:pt idx="0">
                  <c:v>AMAZONAS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Oriente'!$E$81:$M$81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Oriente'!$E$82:$M$82</c:f>
              <c:numCache>
                <c:formatCode>_-* #,##0.0_-;\-* #,##0.0_-;_-* "-"??_-;_-@_-</c:formatCode>
                <c:ptCount val="9"/>
                <c:pt idx="0">
                  <c:v>0.71854910564587982</c:v>
                </c:pt>
                <c:pt idx="1">
                  <c:v>0.71530076012627442</c:v>
                </c:pt>
                <c:pt idx="2">
                  <c:v>1.1873043916014836</c:v>
                </c:pt>
                <c:pt idx="3">
                  <c:v>1.419684877280073</c:v>
                </c:pt>
                <c:pt idx="4">
                  <c:v>1.8872464602333581</c:v>
                </c:pt>
                <c:pt idx="5">
                  <c:v>2.1178862553888438</c:v>
                </c:pt>
                <c:pt idx="6">
                  <c:v>2.1437095225958895</c:v>
                </c:pt>
                <c:pt idx="7">
                  <c:v>2.3592528718005581</c:v>
                </c:pt>
                <c:pt idx="8">
                  <c:v>2.3429848690037161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4-4DC7-99E4-A3F55B62C8B4}"/>
            </c:ext>
          </c:extLst>
        </c:ser>
        <c:ser>
          <c:idx val="1"/>
          <c:order val="1"/>
          <c:tx>
            <c:strRef>
              <c:f>'MR Oriente'!$D$83</c:f>
              <c:strCache>
                <c:ptCount val="1"/>
                <c:pt idx="0">
                  <c:v>LORETO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'MR Oriente'!$E$81:$M$81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Oriente'!$E$83:$M$83</c:f>
              <c:numCache>
                <c:formatCode>_-* #,##0.0_-;\-* #,##0.0_-;_-* "-"??_-;_-@_-</c:formatCode>
                <c:ptCount val="9"/>
                <c:pt idx="0">
                  <c:v>1.8868805197462046</c:v>
                </c:pt>
                <c:pt idx="1">
                  <c:v>1.9643278070244363</c:v>
                </c:pt>
                <c:pt idx="2">
                  <c:v>2.1380645462249555</c:v>
                </c:pt>
                <c:pt idx="3">
                  <c:v>2.3090866407792396</c:v>
                </c:pt>
                <c:pt idx="4">
                  <c:v>2.3823954318997029</c:v>
                </c:pt>
                <c:pt idx="5">
                  <c:v>2.3608380408443868</c:v>
                </c:pt>
                <c:pt idx="6">
                  <c:v>1.99930024491428</c:v>
                </c:pt>
                <c:pt idx="7">
                  <c:v>1.8715302813599521</c:v>
                </c:pt>
                <c:pt idx="8">
                  <c:v>1.6544062190102955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4-4DC7-99E4-A3F55B62C8B4}"/>
            </c:ext>
          </c:extLst>
        </c:ser>
        <c:ser>
          <c:idx val="2"/>
          <c:order val="2"/>
          <c:tx>
            <c:strRef>
              <c:f>'MR Oriente'!$D$84</c:f>
              <c:strCache>
                <c:ptCount val="1"/>
                <c:pt idx="0">
                  <c:v>SAN MARTÍN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'MR Oriente'!$E$81:$M$81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Oriente'!$E$84:$M$84</c:f>
              <c:numCache>
                <c:formatCode>_-* #,##0.0_-;\-* #,##0.0_-;_-* "-"??_-;_-@_-</c:formatCode>
                <c:ptCount val="9"/>
                <c:pt idx="0">
                  <c:v>2.3559988691205431</c:v>
                </c:pt>
                <c:pt idx="1">
                  <c:v>2.6892860067892248</c:v>
                </c:pt>
                <c:pt idx="2">
                  <c:v>2.7726878194618578</c:v>
                </c:pt>
                <c:pt idx="3">
                  <c:v>3.3302013582464114</c:v>
                </c:pt>
                <c:pt idx="4">
                  <c:v>3.5216103619863288</c:v>
                </c:pt>
                <c:pt idx="5">
                  <c:v>3.4769628034519284</c:v>
                </c:pt>
                <c:pt idx="6">
                  <c:v>3.230044955304253</c:v>
                </c:pt>
                <c:pt idx="7">
                  <c:v>3.1664071343676179</c:v>
                </c:pt>
                <c:pt idx="8">
                  <c:v>3.1123283773209081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4-4DC7-99E4-A3F55B62C8B4}"/>
            </c:ext>
          </c:extLst>
        </c:ser>
        <c:ser>
          <c:idx val="3"/>
          <c:order val="3"/>
          <c:tx>
            <c:strRef>
              <c:f>'MR Oriente'!$D$85</c:f>
              <c:strCache>
                <c:ptCount val="1"/>
                <c:pt idx="0">
                  <c:v>UCAYALI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'MR Oriente'!$E$81:$M$81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Oriente'!$E$85:$M$85</c:f>
              <c:numCache>
                <c:formatCode>_-* #,##0.0_-;\-* #,##0.0_-;_-* "-"??_-;_-@_-</c:formatCode>
                <c:ptCount val="9"/>
                <c:pt idx="0">
                  <c:v>2.3031054236038995</c:v>
                </c:pt>
                <c:pt idx="1">
                  <c:v>2.687571840862669</c:v>
                </c:pt>
                <c:pt idx="2">
                  <c:v>3.675990066657953</c:v>
                </c:pt>
                <c:pt idx="3">
                  <c:v>3.8343403521942521</c:v>
                </c:pt>
                <c:pt idx="4">
                  <c:v>3.7903800155206091</c:v>
                </c:pt>
                <c:pt idx="5">
                  <c:v>3.3538443934572415</c:v>
                </c:pt>
                <c:pt idx="6">
                  <c:v>3.0424130272546517</c:v>
                </c:pt>
                <c:pt idx="7">
                  <c:v>2.9590485092487673</c:v>
                </c:pt>
                <c:pt idx="8">
                  <c:v>2.8857089507901752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4-4DC7-99E4-A3F55B62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159680"/>
        <c:axId val="501135984"/>
      </c:lineChart>
      <c:catAx>
        <c:axId val="61215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01135984"/>
        <c:crosses val="autoZero"/>
        <c:auto val="1"/>
        <c:lblAlgn val="ctr"/>
        <c:lblOffset val="100"/>
        <c:noMultiLvlLbl val="0"/>
      </c:catAx>
      <c:valAx>
        <c:axId val="501135984"/>
        <c:scaling>
          <c:orientation val="minMax"/>
          <c:max val="3.9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61215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'MR Oriente'!$T$49:$T$50</c:f>
              <c:strCache>
                <c:ptCount val="2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Oriente'!$S$51:$S$54</c:f>
              <c:strCache>
                <c:ptCount val="4"/>
                <c:pt idx="0">
                  <c:v>Consumo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'MR Oriente'!$T$51:$T$54</c:f>
              <c:numCache>
                <c:formatCode>_-* #,##0_-;\-* #,##0_-;_-* "-"??_-;_-@_-</c:formatCode>
                <c:ptCount val="4"/>
                <c:pt idx="0">
                  <c:v>1525.2282803600001</c:v>
                </c:pt>
                <c:pt idx="1">
                  <c:v>1481.9461348700002</c:v>
                </c:pt>
                <c:pt idx="2">
                  <c:v>756.05500841000003</c:v>
                </c:pt>
                <c:pt idx="3">
                  <c:v>129.34631411000001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ABE-A4C0-CCB896D494E1}"/>
            </c:ext>
          </c:extLst>
        </c:ser>
        <c:ser>
          <c:idx val="1"/>
          <c:order val="1"/>
          <c:tx>
            <c:strRef>
              <c:f>'MR Oriente'!$U$49:$U$50</c:f>
              <c:strCache>
                <c:ptCount val="2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1" i="0" u="none" strike="noStrike" kern="1200" baseline="0">
                      <a:solidFill>
                        <a:srgbClr val="FF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5BF-4ABE-A4C0-CCB896D49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Oriente'!$S$51:$S$54</c:f>
              <c:strCache>
                <c:ptCount val="4"/>
                <c:pt idx="0">
                  <c:v>Consumo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'MR Oriente'!$U$51:$U$54</c:f>
              <c:numCache>
                <c:formatCode>_-* #,##0_-;\-* #,##0_-;_-* "-"??_-;_-@_-</c:formatCode>
                <c:ptCount val="4"/>
                <c:pt idx="0">
                  <c:v>1498.6925348100001</c:v>
                </c:pt>
                <c:pt idx="1">
                  <c:v>2094.2789526399997</c:v>
                </c:pt>
                <c:pt idx="2">
                  <c:v>1216.8916357199998</c:v>
                </c:pt>
                <c:pt idx="3">
                  <c:v>212.75814331000001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F-4ABE-A4C0-CCB896D4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7300848"/>
        <c:axId val="544107600"/>
      </c:barChart>
      <c:catAx>
        <c:axId val="8673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44107600"/>
        <c:crosses val="autoZero"/>
        <c:auto val="1"/>
        <c:lblAlgn val="ctr"/>
        <c:lblOffset val="100"/>
        <c:noMultiLvlLbl val="0"/>
      </c:catAx>
      <c:valAx>
        <c:axId val="54410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730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'MR Oriente'!$U$21</c:f>
              <c:strCache>
                <c:ptCount val="1"/>
                <c:pt idx="0">
                  <c:v>Con acceso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BBCA3B9-28E0-41CE-8E1C-D5E8D626C7E9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F7AE477D-21A3-44A6-81BD-421DD0181E83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8C3-4A9B-8274-36AA48EF05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A1EA376-C526-4E53-BB38-09D289932158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BF8A1C54-B72D-462B-BF50-32DFDC6686A7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8C3-4A9B-8274-36AA48EF05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0D1232-71F7-44CF-A9CF-E1B802087343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32697AAD-1671-40BF-A4EF-DCAFABB3A158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8C3-4A9B-8274-36AA48EF05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B02988-2C18-48C3-9947-FF62B568D633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135C881F-F6BC-442C-ACF5-B37FEE6B62E7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8C3-4A9B-8274-36AA48EF05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F7141BA-AB9F-438D-B6E6-BD71CB2D0913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0CC2916D-EC73-461F-9195-E6CD6E4D86D2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8C3-4A9B-8274-36AA48EF055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'MR Oriente'!$T$22:$T$26</c:f>
              <c:strCache>
                <c:ptCount val="5"/>
                <c:pt idx="0">
                  <c:v>M.R. Oriente</c:v>
                </c:pt>
                <c:pt idx="1">
                  <c:v>Amazonas</c:v>
                </c:pt>
                <c:pt idx="2">
                  <c:v>Loreto</c:v>
                </c:pt>
                <c:pt idx="3">
                  <c:v>San Martín</c:v>
                </c:pt>
                <c:pt idx="4">
                  <c:v>Ucayali</c:v>
                </c:pt>
              </c:strCache>
            </c:strRef>
          </c:cat>
          <c:val>
            <c:numRef>
              <c:f>'MR Oriente'!$U$22:$U$26</c:f>
              <c:numCache>
                <c:formatCode>0</c:formatCode>
                <c:ptCount val="5"/>
                <c:pt idx="0">
                  <c:v>606568.39</c:v>
                </c:pt>
                <c:pt idx="1">
                  <c:v>111456.1</c:v>
                </c:pt>
                <c:pt idx="2">
                  <c:v>209926.9</c:v>
                </c:pt>
                <c:pt idx="3">
                  <c:v>194573.9</c:v>
                </c:pt>
                <c:pt idx="4">
                  <c:v>90611.49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'MR Oriente'!$X$22:$X$26</c15:f>
                <c15:dlblRangeCache>
                  <c:ptCount val="5"/>
                  <c:pt idx="0">
                    <c:v>37.6%</c:v>
                  </c:pt>
                  <c:pt idx="1">
                    <c:v>47.8%</c:v>
                  </c:pt>
                  <c:pt idx="2">
                    <c:v>43.3%</c:v>
                  </c:pt>
                  <c:pt idx="3">
                    <c:v>41.9%</c:v>
                  </c:pt>
                  <c:pt idx="4">
                    <c:v>34.1%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8C3-4A9B-8274-36AA48EF055C}"/>
            </c:ext>
          </c:extLst>
        </c:ser>
        <c:ser>
          <c:idx val="1"/>
          <c:order val="1"/>
          <c:tx>
            <c:strRef>
              <c:f>'MR Oriente'!$V$21</c:f>
              <c:strCache>
                <c:ptCount val="1"/>
                <c:pt idx="0">
                  <c:v>Sin acceso</c:v>
                </c:pt>
              </c:strCache>
            </c:strRef>
          </c:tx>
          <c:spPr>
            <a:solidFill>
              <a:srgbClr val="F05A5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75699A6-EA42-4EEA-BFB4-AF26C5D9286D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9490E5EE-5F6A-4F9F-8090-F064D5A0ABB9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8C3-4A9B-8274-36AA48EF05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A6FD81-9ACB-410B-AC22-2C18EBB9E2A1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331DE8D5-1FD5-476A-945B-BAE706912668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8C3-4A9B-8274-36AA48EF05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4841D6-18A0-4A9E-AA82-13CBED8C99FA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97AB3BC8-F7FF-452C-AFF5-E0337D8190F4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8C3-4A9B-8274-36AA48EF05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932AD2-99F4-4742-9C18-76E554B7F9F7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955C5A36-3D6A-4100-9FA6-1A0662C767A4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8C3-4A9B-8274-36AA48EF05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EFF892C-968C-4608-8E4C-4B1B8B84E667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, </a:t>
                    </a:r>
                    <a:fld id="{9E09B9D4-8593-4688-A2EA-3038E6204532}" type="VALUE">
                      <a:rPr lang="es-ES" baseline="0"/>
                      <a:pPr/>
                      <a:t>[VALUE]</a:t>
                    </a:fld>
                    <a:endParaRPr lang="es-E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8C3-4A9B-8274-36AA48EF055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Oriente'!$T$22:$T$26</c:f>
              <c:strCache>
                <c:ptCount val="5"/>
                <c:pt idx="0">
                  <c:v>M.R. Oriente</c:v>
                </c:pt>
                <c:pt idx="1">
                  <c:v>Amazonas</c:v>
                </c:pt>
                <c:pt idx="2">
                  <c:v>Loreto</c:v>
                </c:pt>
                <c:pt idx="3">
                  <c:v>San Martín</c:v>
                </c:pt>
                <c:pt idx="4">
                  <c:v>Ucayali</c:v>
                </c:pt>
              </c:strCache>
            </c:strRef>
          </c:cat>
          <c:val>
            <c:numRef>
              <c:f>'MR Oriente'!$V$22:$V$26</c:f>
              <c:numCache>
                <c:formatCode>0</c:formatCode>
                <c:ptCount val="5"/>
                <c:pt idx="0">
                  <c:v>1006273.31</c:v>
                </c:pt>
                <c:pt idx="1">
                  <c:v>121549.79999999999</c:v>
                </c:pt>
                <c:pt idx="2">
                  <c:v>275333.80000000005</c:v>
                </c:pt>
                <c:pt idx="3">
                  <c:v>269599.5</c:v>
                </c:pt>
                <c:pt idx="4">
                  <c:v>174962.21000000002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'MR Oriente'!$Y$22:$Y$26</c15:f>
                <c15:dlblRangeCache>
                  <c:ptCount val="5"/>
                  <c:pt idx="0">
                    <c:v>62.4%</c:v>
                  </c:pt>
                  <c:pt idx="1">
                    <c:v>52.2%</c:v>
                  </c:pt>
                  <c:pt idx="2">
                    <c:v>56.7%</c:v>
                  </c:pt>
                  <c:pt idx="3">
                    <c:v>58.1%</c:v>
                  </c:pt>
                  <c:pt idx="4">
                    <c:v>65.9%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8C3-4A9B-8274-36AA48EF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933520"/>
        <c:axId val="544508368"/>
      </c:barChart>
      <c:catAx>
        <c:axId val="77293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44508368"/>
        <c:crosses val="autoZero"/>
        <c:auto val="1"/>
        <c:lblAlgn val="ctr"/>
        <c:lblOffset val="100"/>
        <c:noMultiLvlLbl val="0"/>
      </c:catAx>
      <c:valAx>
        <c:axId val="5445083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77293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99060</xdr:colOff>
      <xdr:row>24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0B04CF-1165-48C4-9518-837A022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66260" cy="497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7BA6-1487-4B61-B2EC-012E36C3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137160</xdr:colOff>
      <xdr:row>68</xdr:row>
      <xdr:rowOff>91440</xdr:rowOff>
    </xdr:from>
    <xdr:to>
      <xdr:col>23</xdr:col>
      <xdr:colOff>507960</xdr:colOff>
      <xdr:row>85</xdr:row>
      <xdr:rowOff>22500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968608-0257-498B-8691-1503DDECB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198120</xdr:colOff>
      <xdr:row>44</xdr:row>
      <xdr:rowOff>76200</xdr:rowOff>
    </xdr:from>
    <xdr:to>
      <xdr:col>23</xdr:col>
      <xdr:colOff>568920</xdr:colOff>
      <xdr:row>61</xdr:row>
      <xdr:rowOff>7260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7DF077-A199-414D-A558-FCA725E22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114300</xdr:colOff>
      <xdr:row>19</xdr:row>
      <xdr:rowOff>38100</xdr:rowOff>
    </xdr:from>
    <xdr:to>
      <xdr:col>23</xdr:col>
      <xdr:colOff>485100</xdr:colOff>
      <xdr:row>36</xdr:row>
      <xdr:rowOff>91080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2BE52F9-1230-40FE-B9CB-B6982142B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96F396-8ED2-4CEE-A721-05A87887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1776D-04C9-4E0F-96A9-5D9204DB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6F6499-B15B-4380-905D-2EED3D9A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7A5A9E-5FE4-42B4-BC27-E77040EE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F23B-EA72-4F9F-A06B-E12D671789E0}">
  <dimension ref="H4:S24"/>
  <sheetViews>
    <sheetView showGridLines="0" tabSelected="1" workbookViewId="0">
      <selection activeCell="I5" sqref="I5:R5"/>
    </sheetView>
  </sheetViews>
  <sheetFormatPr defaultRowHeight="14.4" x14ac:dyDescent="0.3"/>
  <sheetData>
    <row r="4" spans="8:19" ht="24.6" x14ac:dyDescent="0.3">
      <c r="I4" s="100" t="s">
        <v>0</v>
      </c>
      <c r="J4" s="100"/>
      <c r="K4" s="100"/>
      <c r="L4" s="100"/>
      <c r="M4" s="100"/>
      <c r="N4" s="100"/>
      <c r="O4" s="100"/>
      <c r="P4" s="100"/>
      <c r="Q4" s="100"/>
      <c r="R4" s="100"/>
    </row>
    <row r="5" spans="8:19" ht="17.399999999999999" x14ac:dyDescent="0.3">
      <c r="I5" s="120" t="s">
        <v>91</v>
      </c>
      <c r="J5" s="120"/>
      <c r="K5" s="120"/>
      <c r="L5" s="120"/>
      <c r="M5" s="120"/>
      <c r="N5" s="120"/>
      <c r="O5" s="120"/>
      <c r="P5" s="120"/>
      <c r="Q5" s="120"/>
      <c r="R5" s="120"/>
    </row>
    <row r="6" spans="8:19" x14ac:dyDescent="0.3">
      <c r="I6" s="2"/>
      <c r="J6" s="2"/>
      <c r="K6" s="3"/>
      <c r="L6" s="3"/>
      <c r="M6" s="3"/>
      <c r="N6" s="3"/>
      <c r="O6" s="3"/>
      <c r="P6" s="3"/>
      <c r="Q6" s="3"/>
      <c r="R6" s="1"/>
    </row>
    <row r="7" spans="8:19" x14ac:dyDescent="0.3">
      <c r="I7" s="3"/>
      <c r="J7" s="3"/>
      <c r="K7" s="3"/>
      <c r="L7" s="3"/>
      <c r="M7" s="3"/>
      <c r="N7" s="3"/>
      <c r="O7" s="3"/>
      <c r="P7" s="3"/>
      <c r="Q7" s="3"/>
      <c r="R7" s="1"/>
    </row>
    <row r="8" spans="8:19" ht="22.8" x14ac:dyDescent="0.3">
      <c r="I8" s="101" t="s">
        <v>1</v>
      </c>
      <c r="J8" s="101"/>
      <c r="K8" s="101"/>
      <c r="L8" s="101"/>
      <c r="M8" s="101"/>
      <c r="N8" s="101"/>
      <c r="O8" s="101"/>
      <c r="P8" s="101"/>
      <c r="Q8" s="101"/>
      <c r="R8" s="101"/>
    </row>
    <row r="9" spans="8:19" ht="22.8" x14ac:dyDescent="0.3">
      <c r="H9" s="99" t="s">
        <v>78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8:19" x14ac:dyDescent="0.3">
      <c r="I10" s="98" t="s">
        <v>6</v>
      </c>
      <c r="J10" s="98"/>
      <c r="K10" s="98"/>
      <c r="L10" s="98"/>
      <c r="M10" s="98"/>
      <c r="N10" s="98"/>
      <c r="O10" s="98"/>
      <c r="P10" s="98"/>
      <c r="Q10" s="98"/>
      <c r="R10" s="98"/>
    </row>
    <row r="11" spans="8:19" x14ac:dyDescent="0.3">
      <c r="I11" s="3"/>
      <c r="J11" s="3"/>
      <c r="K11" s="3"/>
      <c r="L11" s="3"/>
      <c r="M11" s="3"/>
      <c r="N11" s="3"/>
      <c r="O11" s="3"/>
      <c r="P11" s="3"/>
      <c r="Q11" s="3"/>
      <c r="R11" s="1"/>
    </row>
    <row r="12" spans="8:19" x14ac:dyDescent="0.3">
      <c r="I12" s="3"/>
      <c r="J12" s="3"/>
      <c r="K12" s="3"/>
      <c r="L12" s="3"/>
      <c r="M12" s="3"/>
      <c r="N12" s="3"/>
      <c r="O12" s="3"/>
      <c r="P12" s="3"/>
      <c r="Q12" s="3"/>
      <c r="R12" s="1"/>
    </row>
    <row r="13" spans="8:19" ht="22.8" x14ac:dyDescent="0.3">
      <c r="I13" s="3"/>
      <c r="J13" s="4"/>
      <c r="K13" s="4"/>
      <c r="L13" s="4"/>
      <c r="M13" s="6" t="s">
        <v>2</v>
      </c>
      <c r="N13" s="4"/>
      <c r="O13" s="4"/>
      <c r="P13" s="3"/>
      <c r="Q13" s="5"/>
      <c r="R13" s="1"/>
    </row>
    <row r="14" spans="8:19" ht="14.4" customHeight="1" x14ac:dyDescent="0.3">
      <c r="I14" s="10"/>
      <c r="J14" s="10"/>
      <c r="K14" s="10"/>
      <c r="L14" s="10"/>
      <c r="M14" s="7" t="s">
        <v>3</v>
      </c>
      <c r="N14" s="10"/>
      <c r="O14" s="10"/>
      <c r="P14" s="10"/>
      <c r="Q14" s="10"/>
      <c r="R14" s="1"/>
    </row>
    <row r="15" spans="8:19" ht="14.4" customHeight="1" x14ac:dyDescent="0.3">
      <c r="I15" s="10"/>
      <c r="J15" s="10"/>
      <c r="K15" s="10"/>
      <c r="L15" s="10"/>
      <c r="M15" s="7" t="s">
        <v>4</v>
      </c>
      <c r="N15" s="10"/>
      <c r="O15" s="10"/>
      <c r="P15" s="10"/>
      <c r="Q15" s="10"/>
      <c r="R15" s="1"/>
    </row>
    <row r="16" spans="8:19" x14ac:dyDescent="0.3">
      <c r="I16" s="3"/>
      <c r="J16" s="1"/>
      <c r="K16" s="3"/>
      <c r="L16" s="3"/>
      <c r="M16" s="7" t="s">
        <v>5</v>
      </c>
      <c r="N16" s="3"/>
      <c r="O16" s="3"/>
      <c r="P16" s="3"/>
      <c r="Q16" s="3"/>
      <c r="R16" s="1"/>
    </row>
    <row r="17" spans="9:18" ht="18.600000000000001" x14ac:dyDescent="0.3">
      <c r="I17" s="1"/>
      <c r="J17" s="6"/>
      <c r="K17" s="6"/>
      <c r="M17" s="8" t="s">
        <v>41</v>
      </c>
      <c r="N17" s="6"/>
      <c r="O17" s="6"/>
      <c r="P17" s="6"/>
      <c r="Q17" s="6"/>
      <c r="R17" s="1"/>
    </row>
    <row r="18" spans="9:18" x14ac:dyDescent="0.3">
      <c r="I18" s="1"/>
      <c r="J18" s="7"/>
      <c r="K18" s="7"/>
      <c r="M18" s="8" t="s">
        <v>42</v>
      </c>
      <c r="N18" s="7"/>
      <c r="O18" s="7"/>
      <c r="P18" s="7"/>
      <c r="Q18" s="7"/>
      <c r="R18" s="1"/>
    </row>
    <row r="19" spans="9:18" x14ac:dyDescent="0.3">
      <c r="I19" s="1"/>
      <c r="J19" s="7"/>
      <c r="K19" s="7"/>
      <c r="M19" s="8" t="s">
        <v>43</v>
      </c>
      <c r="N19" s="7"/>
      <c r="O19" s="7"/>
      <c r="P19" s="7"/>
      <c r="Q19" s="7"/>
      <c r="R19" s="1"/>
    </row>
    <row r="20" spans="9:18" x14ac:dyDescent="0.3">
      <c r="I20" s="1"/>
      <c r="J20" s="7"/>
      <c r="K20" s="7"/>
      <c r="M20" s="8" t="s">
        <v>44</v>
      </c>
      <c r="N20" s="7"/>
      <c r="O20" s="7"/>
      <c r="P20" s="7"/>
      <c r="Q20" s="7"/>
      <c r="R20" s="1"/>
    </row>
    <row r="21" spans="9:18" x14ac:dyDescent="0.3">
      <c r="I21" s="1"/>
      <c r="J21" s="7"/>
      <c r="K21" s="7"/>
      <c r="M21" s="1"/>
      <c r="N21" s="7"/>
      <c r="O21" s="7"/>
      <c r="P21" s="7"/>
      <c r="Q21" s="7"/>
      <c r="R21" s="1"/>
    </row>
    <row r="22" spans="9:18" x14ac:dyDescent="0.3">
      <c r="I22" s="1"/>
      <c r="J22" s="7"/>
      <c r="K22" s="7"/>
      <c r="M22" s="1"/>
      <c r="N22" s="7"/>
      <c r="O22" s="7"/>
      <c r="P22" s="7"/>
      <c r="Q22" s="7"/>
      <c r="R22" s="1"/>
    </row>
    <row r="23" spans="9:18" x14ac:dyDescent="0.3">
      <c r="I23" s="1"/>
      <c r="J23" s="7"/>
      <c r="K23" s="7"/>
      <c r="M23" s="1"/>
      <c r="N23" s="7"/>
      <c r="O23" s="7"/>
      <c r="P23" s="7"/>
      <c r="Q23" s="7"/>
      <c r="R23" s="1"/>
    </row>
    <row r="24" spans="9:18" x14ac:dyDescent="0.3">
      <c r="I24" s="1"/>
      <c r="J24" s="9"/>
      <c r="K24" s="1"/>
      <c r="L24" s="1"/>
      <c r="M24" s="1"/>
      <c r="N24" s="1"/>
      <c r="O24" s="1"/>
      <c r="P24" s="1"/>
      <c r="Q24" s="1"/>
      <c r="R24" s="1"/>
    </row>
  </sheetData>
  <mergeCells count="5">
    <mergeCell ref="I10:R10"/>
    <mergeCell ref="H9:S9"/>
    <mergeCell ref="I4:R4"/>
    <mergeCell ref="I5:R5"/>
    <mergeCell ref="I8:R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75B5-71C1-4A29-8216-518A75A1D655}">
  <dimension ref="C2:Z90"/>
  <sheetViews>
    <sheetView showGridLines="0" workbookViewId="0">
      <selection activeCell="Q7" sqref="Q7"/>
    </sheetView>
  </sheetViews>
  <sheetFormatPr defaultRowHeight="14.4" x14ac:dyDescent="0.3"/>
  <cols>
    <col min="17" max="17" width="8.88671875" style="85"/>
    <col min="18" max="24" width="12.21875" customWidth="1"/>
  </cols>
  <sheetData>
    <row r="2" spans="3:24" ht="22.8" x14ac:dyDescent="0.3">
      <c r="D2" s="111" t="s">
        <v>78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8" spans="3:24" x14ac:dyDescent="0.3">
      <c r="C8" s="106" t="s">
        <v>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1"/>
      <c r="O8" s="11"/>
      <c r="P8" s="11"/>
      <c r="Q8" s="86"/>
    </row>
    <row r="9" spans="3:24" x14ac:dyDescent="0.3">
      <c r="C9" s="104" t="s">
        <v>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1"/>
      <c r="O9" s="11"/>
      <c r="P9" s="11"/>
      <c r="Q9" s="86"/>
    </row>
    <row r="10" spans="3:24" x14ac:dyDescent="0.3">
      <c r="C10" s="105" t="s">
        <v>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1"/>
      <c r="O10" s="11"/>
      <c r="P10" s="11"/>
      <c r="Q10" s="86"/>
    </row>
    <row r="11" spans="3:24" x14ac:dyDescent="0.3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1"/>
      <c r="P11" s="11"/>
      <c r="Q11" s="86"/>
    </row>
    <row r="12" spans="3:24" x14ac:dyDescent="0.3">
      <c r="C12" s="108" t="s">
        <v>10</v>
      </c>
      <c r="D12" s="112" t="s">
        <v>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"/>
      <c r="O12" s="11"/>
      <c r="P12" s="11"/>
      <c r="Q12" s="86"/>
    </row>
    <row r="13" spans="3:24" x14ac:dyDescent="0.3">
      <c r="C13" s="109"/>
      <c r="D13" s="113">
        <v>2018</v>
      </c>
      <c r="E13" s="113"/>
      <c r="F13" s="113"/>
      <c r="G13" s="30"/>
      <c r="H13" s="113">
        <v>2019</v>
      </c>
      <c r="I13" s="113"/>
      <c r="J13" s="113"/>
      <c r="K13" s="30"/>
      <c r="L13" s="107" t="s">
        <v>31</v>
      </c>
      <c r="M13" s="107"/>
      <c r="N13" s="11"/>
      <c r="O13" s="11"/>
      <c r="P13" s="11"/>
      <c r="Q13" s="86"/>
    </row>
    <row r="14" spans="3:24" ht="15" customHeight="1" thickBot="1" x14ac:dyDescent="0.35">
      <c r="C14" s="110"/>
      <c r="D14" s="31" t="s">
        <v>13</v>
      </c>
      <c r="E14" s="32" t="s">
        <v>32</v>
      </c>
      <c r="F14" s="32" t="s">
        <v>33</v>
      </c>
      <c r="G14" s="32"/>
      <c r="H14" s="32" t="s">
        <v>13</v>
      </c>
      <c r="I14" s="32" t="s">
        <v>32</v>
      </c>
      <c r="J14" s="32" t="s">
        <v>33</v>
      </c>
      <c r="K14" s="32"/>
      <c r="L14" s="32" t="s">
        <v>14</v>
      </c>
      <c r="M14" s="32" t="s">
        <v>15</v>
      </c>
      <c r="N14" s="11"/>
      <c r="O14" s="33" t="s">
        <v>16</v>
      </c>
      <c r="P14" s="33" t="s">
        <v>17</v>
      </c>
      <c r="Q14" s="87"/>
    </row>
    <row r="15" spans="3:24" ht="2.4" customHeight="1" x14ac:dyDescent="0.3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1"/>
      <c r="O15" s="11"/>
      <c r="P15" s="11"/>
      <c r="Q15" s="86"/>
    </row>
    <row r="16" spans="3:24" x14ac:dyDescent="0.3">
      <c r="C16" s="14" t="s">
        <v>18</v>
      </c>
      <c r="D16" s="15">
        <v>562017.6100000001</v>
      </c>
      <c r="E16" s="16">
        <v>35.468691906148734</v>
      </c>
      <c r="F16" s="16">
        <v>46.566897900302635</v>
      </c>
      <c r="G16" s="17"/>
      <c r="H16" s="15">
        <v>606568.39</v>
      </c>
      <c r="I16" s="16">
        <v>37.118283181449058</v>
      </c>
      <c r="J16" s="16">
        <v>49.425683019508263</v>
      </c>
      <c r="K16" s="17"/>
      <c r="L16" s="18">
        <f>I16-E16</f>
        <v>1.6495912753003239</v>
      </c>
      <c r="M16" s="18">
        <f>J16-F16</f>
        <v>2.8587851192056277</v>
      </c>
      <c r="N16" s="11"/>
      <c r="O16" s="19">
        <f>(H16/D16-1)*100</f>
        <v>7.9269366666286256</v>
      </c>
      <c r="P16" s="20">
        <f>H16-D16</f>
        <v>44550.779999999912</v>
      </c>
      <c r="Q16" s="88"/>
      <c r="R16" s="102" t="s">
        <v>87</v>
      </c>
      <c r="S16" s="102"/>
      <c r="T16" s="102"/>
      <c r="U16" s="102"/>
      <c r="V16" s="102"/>
      <c r="W16" s="102"/>
      <c r="X16" s="102"/>
    </row>
    <row r="17" spans="3:25" ht="3" customHeight="1" x14ac:dyDescent="0.3">
      <c r="C17" s="17"/>
      <c r="D17" s="17"/>
      <c r="E17" s="17"/>
      <c r="F17" s="17"/>
      <c r="G17" s="17"/>
      <c r="H17" s="17"/>
      <c r="I17" s="17"/>
      <c r="J17" s="17"/>
      <c r="K17" s="17"/>
      <c r="L17" s="21"/>
      <c r="M17" s="21"/>
      <c r="N17" s="11"/>
      <c r="O17" s="22"/>
      <c r="P17" s="13"/>
      <c r="Q17" s="89"/>
      <c r="R17" s="102"/>
      <c r="S17" s="102"/>
      <c r="T17" s="102"/>
      <c r="U17" s="102"/>
      <c r="V17" s="102"/>
      <c r="W17" s="102"/>
      <c r="X17" s="102"/>
    </row>
    <row r="18" spans="3:25" ht="14.4" customHeight="1" x14ac:dyDescent="0.3">
      <c r="C18" s="17" t="s">
        <v>19</v>
      </c>
      <c r="D18" s="20">
        <v>109191.1</v>
      </c>
      <c r="E18" s="23">
        <v>39.590000000000003</v>
      </c>
      <c r="F18" s="23">
        <v>61.53</v>
      </c>
      <c r="G18" s="17"/>
      <c r="H18" s="20">
        <v>111456.1</v>
      </c>
      <c r="I18" s="23">
        <v>38.67</v>
      </c>
      <c r="J18" s="23">
        <v>60.29</v>
      </c>
      <c r="K18" s="17"/>
      <c r="L18" s="24">
        <f t="shared" ref="L18:M21" si="0">I18-E18</f>
        <v>-0.92000000000000171</v>
      </c>
      <c r="M18" s="24">
        <f t="shared" si="0"/>
        <v>-1.240000000000002</v>
      </c>
      <c r="N18" s="11"/>
      <c r="O18" s="22">
        <f t="shared" ref="O18:O21" si="1">(H18/D18-1)*100</f>
        <v>2.0743448870832903</v>
      </c>
      <c r="P18" s="13"/>
      <c r="Q18" s="89"/>
      <c r="R18" s="102"/>
      <c r="S18" s="102"/>
      <c r="T18" s="102"/>
      <c r="U18" s="102"/>
      <c r="V18" s="102"/>
      <c r="W18" s="102"/>
      <c r="X18" s="102"/>
    </row>
    <row r="19" spans="3:25" x14ac:dyDescent="0.3">
      <c r="C19" s="17" t="s">
        <v>20</v>
      </c>
      <c r="D19" s="20">
        <v>194272.7</v>
      </c>
      <c r="E19" s="23">
        <v>34.42</v>
      </c>
      <c r="F19" s="23">
        <v>49.93</v>
      </c>
      <c r="G19" s="17"/>
      <c r="H19" s="20">
        <v>209926.9</v>
      </c>
      <c r="I19" s="23">
        <v>35.86</v>
      </c>
      <c r="J19" s="23">
        <v>54.82</v>
      </c>
      <c r="K19" s="17"/>
      <c r="L19" s="24">
        <f t="shared" si="0"/>
        <v>1.4399999999999977</v>
      </c>
      <c r="M19" s="24">
        <f t="shared" si="0"/>
        <v>4.8900000000000006</v>
      </c>
      <c r="N19" s="11"/>
      <c r="O19" s="22">
        <f t="shared" si="1"/>
        <v>8.0578485808865388</v>
      </c>
      <c r="P19" s="13"/>
      <c r="Q19" s="89"/>
      <c r="R19" s="103" t="s">
        <v>90</v>
      </c>
      <c r="S19" s="103"/>
      <c r="T19" s="103"/>
      <c r="U19" s="103"/>
      <c r="V19" s="103"/>
      <c r="W19" s="103"/>
      <c r="X19" s="103"/>
    </row>
    <row r="20" spans="3:25" x14ac:dyDescent="0.3">
      <c r="C20" s="17" t="s">
        <v>21</v>
      </c>
      <c r="D20" s="20">
        <v>163589.20000000001</v>
      </c>
      <c r="E20" s="23">
        <v>34.24</v>
      </c>
      <c r="F20" s="23">
        <v>40.71</v>
      </c>
      <c r="G20" s="17"/>
      <c r="H20" s="20">
        <v>194573.9</v>
      </c>
      <c r="I20" s="23">
        <v>39.47</v>
      </c>
      <c r="J20" s="23">
        <v>46.17</v>
      </c>
      <c r="K20" s="17"/>
      <c r="L20" s="24">
        <f t="shared" si="0"/>
        <v>5.2299999999999969</v>
      </c>
      <c r="M20" s="24">
        <f t="shared" si="0"/>
        <v>5.4600000000000009</v>
      </c>
      <c r="N20" s="11"/>
      <c r="O20" s="22">
        <f t="shared" si="1"/>
        <v>18.940553532873807</v>
      </c>
      <c r="P20" s="13"/>
      <c r="Q20" s="89"/>
      <c r="S20" s="97"/>
      <c r="T20" s="97"/>
      <c r="U20" s="97"/>
      <c r="V20" s="97"/>
      <c r="W20" s="97"/>
      <c r="X20" s="97"/>
      <c r="Y20" s="97"/>
    </row>
    <row r="21" spans="3:25" x14ac:dyDescent="0.3">
      <c r="C21" s="17" t="s">
        <v>22</v>
      </c>
      <c r="D21" s="20">
        <v>94964.61</v>
      </c>
      <c r="E21" s="23">
        <v>36.299999999999997</v>
      </c>
      <c r="F21" s="23">
        <v>35.869999999999997</v>
      </c>
      <c r="G21" s="17"/>
      <c r="H21" s="20">
        <v>90611.49</v>
      </c>
      <c r="I21" s="23">
        <v>33.83</v>
      </c>
      <c r="J21" s="23">
        <v>34.57</v>
      </c>
      <c r="K21" s="17"/>
      <c r="L21" s="24">
        <f t="shared" si="0"/>
        <v>-2.4699999999999989</v>
      </c>
      <c r="M21" s="24">
        <f t="shared" si="0"/>
        <v>-1.2999999999999972</v>
      </c>
      <c r="N21" s="11"/>
      <c r="O21" s="22">
        <f t="shared" si="1"/>
        <v>-4.5839392169356508</v>
      </c>
      <c r="P21" s="13"/>
      <c r="Q21" s="89"/>
      <c r="S21" s="90"/>
      <c r="T21" s="90"/>
      <c r="U21" s="90" t="s">
        <v>88</v>
      </c>
      <c r="V21" s="90" t="s">
        <v>89</v>
      </c>
      <c r="W21" s="90"/>
      <c r="X21" s="90"/>
      <c r="Y21" s="90"/>
    </row>
    <row r="22" spans="3:25" ht="15" thickBot="1" x14ac:dyDescent="0.35"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11"/>
      <c r="O22" s="11"/>
      <c r="P22" s="11"/>
      <c r="Q22" s="86"/>
      <c r="S22" s="90"/>
      <c r="T22" s="91" t="s">
        <v>18</v>
      </c>
      <c r="U22" s="92">
        <v>606568.39</v>
      </c>
      <c r="V22" s="92">
        <v>1006273.31</v>
      </c>
      <c r="W22" s="93">
        <f>+V22+U22</f>
        <v>1612841.7000000002</v>
      </c>
      <c r="X22" s="94">
        <f>+U22/W22</f>
        <v>0.37608674800508934</v>
      </c>
      <c r="Y22" s="94">
        <f>+V22/W22</f>
        <v>0.62391325199491054</v>
      </c>
    </row>
    <row r="23" spans="3:25" x14ac:dyDescent="0.3">
      <c r="C23" s="17" t="s">
        <v>23</v>
      </c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6"/>
      <c r="S23" s="90"/>
      <c r="T23" s="95" t="s">
        <v>19</v>
      </c>
      <c r="U23" s="96">
        <v>111456.1</v>
      </c>
      <c r="V23" s="96">
        <v>121549.79999999999</v>
      </c>
      <c r="W23" s="93">
        <f t="shared" ref="W23:W26" si="2">+V23+U23</f>
        <v>233005.9</v>
      </c>
      <c r="X23" s="94">
        <f t="shared" ref="X23:X26" si="3">+U23/W23</f>
        <v>0.47834024803663772</v>
      </c>
      <c r="Y23" s="94">
        <f t="shared" ref="Y23:Y26" si="4">+V23/W23</f>
        <v>0.52165975196336223</v>
      </c>
    </row>
    <row r="24" spans="3:25" x14ac:dyDescent="0.3">
      <c r="C24" s="29" t="s">
        <v>36</v>
      </c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86"/>
      <c r="S24" s="90"/>
      <c r="T24" s="95" t="s">
        <v>20</v>
      </c>
      <c r="U24" s="96">
        <v>209926.9</v>
      </c>
      <c r="V24" s="96">
        <v>275333.80000000005</v>
      </c>
      <c r="W24" s="93">
        <f t="shared" si="2"/>
        <v>485260.70000000007</v>
      </c>
      <c r="X24" s="94">
        <f t="shared" si="3"/>
        <v>0.43260643196533322</v>
      </c>
      <c r="Y24" s="94">
        <f t="shared" si="4"/>
        <v>0.56739356803466678</v>
      </c>
    </row>
    <row r="25" spans="3:25" x14ac:dyDescent="0.3">
      <c r="C25" s="29" t="s">
        <v>25</v>
      </c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6"/>
      <c r="S25" s="90"/>
      <c r="T25" s="95" t="s">
        <v>21</v>
      </c>
      <c r="U25" s="96">
        <v>194573.9</v>
      </c>
      <c r="V25" s="96">
        <v>269599.5</v>
      </c>
      <c r="W25" s="93">
        <f t="shared" si="2"/>
        <v>464173.4</v>
      </c>
      <c r="X25" s="94">
        <f t="shared" si="3"/>
        <v>0.41918364990324736</v>
      </c>
      <c r="Y25" s="94">
        <f t="shared" si="4"/>
        <v>0.58081635009675259</v>
      </c>
    </row>
    <row r="26" spans="3:25" x14ac:dyDescent="0.3">
      <c r="C26" s="28"/>
      <c r="D26" s="2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6"/>
      <c r="S26" s="90"/>
      <c r="T26" s="95" t="s">
        <v>22</v>
      </c>
      <c r="U26" s="96">
        <v>90611.49</v>
      </c>
      <c r="V26" s="96">
        <v>174962.21000000002</v>
      </c>
      <c r="W26" s="93">
        <f t="shared" si="2"/>
        <v>265573.7</v>
      </c>
      <c r="X26" s="94">
        <f t="shared" si="3"/>
        <v>0.34119150352613981</v>
      </c>
      <c r="Y26" s="94">
        <f t="shared" si="4"/>
        <v>0.65880849647386019</v>
      </c>
    </row>
    <row r="27" spans="3:25" x14ac:dyDescent="0.3">
      <c r="C27" s="106" t="s">
        <v>26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1"/>
      <c r="O27" s="11"/>
      <c r="P27" s="11"/>
      <c r="Q27" s="86"/>
      <c r="S27" s="90"/>
      <c r="T27" s="90"/>
      <c r="U27" s="90"/>
      <c r="V27" s="90"/>
      <c r="W27" s="90"/>
      <c r="X27" s="90"/>
      <c r="Y27" s="90"/>
    </row>
    <row r="28" spans="3:25" x14ac:dyDescent="0.3">
      <c r="C28" s="104" t="s">
        <v>27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1"/>
      <c r="O28" s="11"/>
      <c r="P28" s="11"/>
      <c r="Q28" s="86"/>
      <c r="S28" s="97"/>
      <c r="T28" s="97"/>
      <c r="U28" s="97"/>
      <c r="V28" s="97"/>
      <c r="W28" s="97"/>
      <c r="X28" s="97"/>
      <c r="Y28" s="97"/>
    </row>
    <row r="29" spans="3:25" x14ac:dyDescent="0.3">
      <c r="C29" s="105" t="s">
        <v>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1"/>
      <c r="O29" s="11"/>
      <c r="P29" s="11"/>
      <c r="Q29" s="86"/>
      <c r="S29" s="97"/>
      <c r="T29" s="97"/>
      <c r="U29" s="97"/>
      <c r="V29" s="97"/>
      <c r="W29" s="97"/>
      <c r="X29" s="97"/>
      <c r="Y29" s="97"/>
    </row>
    <row r="30" spans="3:25" x14ac:dyDescent="0.3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86"/>
      <c r="S30" s="97"/>
      <c r="T30" s="97"/>
      <c r="U30" s="97"/>
      <c r="V30" s="97"/>
      <c r="W30" s="97"/>
      <c r="X30" s="97"/>
      <c r="Y30" s="97"/>
    </row>
    <row r="31" spans="3:25" x14ac:dyDescent="0.3">
      <c r="C31" s="108" t="s">
        <v>10</v>
      </c>
      <c r="D31" s="114" t="s">
        <v>28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"/>
      <c r="O31" s="11"/>
      <c r="P31" s="11"/>
      <c r="Q31" s="86"/>
    </row>
    <row r="32" spans="3:25" x14ac:dyDescent="0.3">
      <c r="C32" s="109"/>
      <c r="D32" s="113">
        <v>2018</v>
      </c>
      <c r="E32" s="113"/>
      <c r="F32" s="113"/>
      <c r="G32" s="30"/>
      <c r="H32" s="113">
        <v>2019</v>
      </c>
      <c r="I32" s="113"/>
      <c r="J32" s="113"/>
      <c r="K32" s="30"/>
      <c r="L32" s="107" t="s">
        <v>12</v>
      </c>
      <c r="M32" s="107"/>
      <c r="N32" s="11"/>
      <c r="O32" s="11"/>
      <c r="P32" s="11"/>
      <c r="Q32" s="86"/>
    </row>
    <row r="33" spans="3:24" ht="15" thickBot="1" x14ac:dyDescent="0.35">
      <c r="C33" s="110"/>
      <c r="D33" s="31" t="s">
        <v>13</v>
      </c>
      <c r="E33" s="32" t="s">
        <v>34</v>
      </c>
      <c r="F33" s="32" t="s">
        <v>35</v>
      </c>
      <c r="G33" s="32"/>
      <c r="H33" s="31" t="s">
        <v>13</v>
      </c>
      <c r="I33" s="32" t="s">
        <v>34</v>
      </c>
      <c r="J33" s="32" t="s">
        <v>35</v>
      </c>
      <c r="K33" s="32"/>
      <c r="L33" s="32" t="s">
        <v>29</v>
      </c>
      <c r="M33" s="32" t="s">
        <v>30</v>
      </c>
      <c r="N33" s="11"/>
      <c r="O33" s="11"/>
      <c r="P33" s="11"/>
      <c r="Q33" s="86"/>
    </row>
    <row r="34" spans="3:24" ht="2.4" customHeight="1" x14ac:dyDescent="0.3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1"/>
      <c r="P34" s="11"/>
      <c r="Q34" s="86"/>
    </row>
    <row r="35" spans="3:24" x14ac:dyDescent="0.3">
      <c r="C35" s="14" t="s">
        <v>18</v>
      </c>
      <c r="D35" s="15">
        <v>562017.6100000001</v>
      </c>
      <c r="E35" s="16">
        <v>45.420944959509555</v>
      </c>
      <c r="F35" s="16">
        <v>25.766434767742869</v>
      </c>
      <c r="G35" s="13"/>
      <c r="H35" s="15">
        <v>606568.39</v>
      </c>
      <c r="I35" s="16">
        <v>47.904075753884932</v>
      </c>
      <c r="J35" s="16">
        <v>26.842914821105744</v>
      </c>
      <c r="K35" s="13"/>
      <c r="L35" s="18">
        <f>I35-E35</f>
        <v>2.4831307943753771</v>
      </c>
      <c r="M35" s="18">
        <f>J35-F35</f>
        <v>1.0764800533628751</v>
      </c>
      <c r="N35" s="11"/>
      <c r="O35" s="11"/>
      <c r="P35" s="11"/>
      <c r="Q35" s="86"/>
    </row>
    <row r="36" spans="3:24" ht="3" customHeight="1" x14ac:dyDescent="0.3">
      <c r="C36" s="17"/>
      <c r="D36" s="17"/>
      <c r="E36" s="17"/>
      <c r="F36" s="17"/>
      <c r="G36" s="13"/>
      <c r="H36" s="17"/>
      <c r="I36" s="17"/>
      <c r="J36" s="17"/>
      <c r="K36" s="13"/>
      <c r="L36" s="21"/>
      <c r="M36" s="21"/>
      <c r="N36" s="11"/>
      <c r="O36" s="11"/>
      <c r="P36" s="11"/>
      <c r="Q36" s="86"/>
    </row>
    <row r="37" spans="3:24" x14ac:dyDescent="0.3">
      <c r="C37" s="17" t="s">
        <v>19</v>
      </c>
      <c r="D37" s="20">
        <v>109191.1</v>
      </c>
      <c r="E37" s="23">
        <v>59.23</v>
      </c>
      <c r="F37" s="23">
        <v>38.130000000000003</v>
      </c>
      <c r="G37" s="13"/>
      <c r="H37" s="20">
        <v>111456.1</v>
      </c>
      <c r="I37" s="23">
        <v>56.52</v>
      </c>
      <c r="J37" s="23">
        <v>38.49</v>
      </c>
      <c r="K37" s="13"/>
      <c r="L37" s="24">
        <f t="shared" ref="L37:M40" si="5">I37-E37</f>
        <v>-2.7099999999999937</v>
      </c>
      <c r="M37" s="24">
        <f t="shared" si="5"/>
        <v>0.35999999999999943</v>
      </c>
      <c r="N37" s="11"/>
      <c r="O37" s="11"/>
      <c r="P37" s="11"/>
      <c r="Q37" s="86"/>
    </row>
    <row r="38" spans="3:24" x14ac:dyDescent="0.3">
      <c r="C38" s="17" t="s">
        <v>20</v>
      </c>
      <c r="D38" s="20">
        <v>194272.7</v>
      </c>
      <c r="E38" s="23">
        <v>45.99</v>
      </c>
      <c r="F38" s="23">
        <v>24.72</v>
      </c>
      <c r="G38" s="13"/>
      <c r="H38" s="20">
        <v>209926.9</v>
      </c>
      <c r="I38" s="23">
        <v>49.05</v>
      </c>
      <c r="J38" s="23">
        <v>16.5</v>
      </c>
      <c r="K38" s="13"/>
      <c r="L38" s="24">
        <f t="shared" si="5"/>
        <v>3.0599999999999952</v>
      </c>
      <c r="M38" s="24">
        <f t="shared" si="5"/>
        <v>-8.2199999999999989</v>
      </c>
      <c r="N38" s="11"/>
      <c r="O38" s="11"/>
      <c r="P38" s="11"/>
      <c r="Q38" s="86"/>
      <c r="S38" s="27" t="s">
        <v>24</v>
      </c>
    </row>
    <row r="39" spans="3:24" x14ac:dyDescent="0.3">
      <c r="C39" s="17" t="s">
        <v>21</v>
      </c>
      <c r="D39" s="20">
        <v>163589.20000000001</v>
      </c>
      <c r="E39" s="23">
        <v>43.18</v>
      </c>
      <c r="F39" s="23">
        <v>20.64</v>
      </c>
      <c r="G39" s="13"/>
      <c r="H39" s="20">
        <v>194573.9</v>
      </c>
      <c r="I39" s="23">
        <v>49.82</v>
      </c>
      <c r="J39" s="23">
        <v>22.53</v>
      </c>
      <c r="K39" s="13"/>
      <c r="L39" s="24">
        <f t="shared" si="5"/>
        <v>6.6400000000000006</v>
      </c>
      <c r="M39" s="24">
        <f t="shared" si="5"/>
        <v>1.8900000000000006</v>
      </c>
      <c r="N39" s="11"/>
      <c r="O39" s="11"/>
      <c r="P39" s="11"/>
      <c r="Q39" s="86"/>
      <c r="S39" s="27" t="s">
        <v>25</v>
      </c>
    </row>
    <row r="40" spans="3:24" x14ac:dyDescent="0.3">
      <c r="C40" s="17" t="s">
        <v>22</v>
      </c>
      <c r="D40" s="20">
        <v>94964.61</v>
      </c>
      <c r="E40" s="23">
        <v>40.630000000000003</v>
      </c>
      <c r="F40" s="23">
        <v>12.68</v>
      </c>
      <c r="G40" s="13"/>
      <c r="H40" s="20">
        <v>90611.49</v>
      </c>
      <c r="I40" s="23">
        <v>38.47</v>
      </c>
      <c r="J40" s="23">
        <v>26.95</v>
      </c>
      <c r="K40" s="13"/>
      <c r="L40" s="24">
        <f t="shared" si="5"/>
        <v>-2.1600000000000037</v>
      </c>
      <c r="M40" s="24">
        <f t="shared" si="5"/>
        <v>14.27</v>
      </c>
      <c r="N40" s="11"/>
      <c r="O40" s="11"/>
      <c r="P40" s="11"/>
      <c r="Q40" s="86"/>
    </row>
    <row r="41" spans="3:24" ht="15" thickBot="1" x14ac:dyDescent="0.35"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11"/>
      <c r="O41" s="11"/>
      <c r="P41" s="11"/>
      <c r="Q41" s="86"/>
    </row>
    <row r="42" spans="3:24" x14ac:dyDescent="0.3">
      <c r="C42" s="29" t="s">
        <v>36</v>
      </c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86"/>
    </row>
    <row r="43" spans="3:24" x14ac:dyDescent="0.3">
      <c r="C43" s="29" t="s">
        <v>25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86"/>
      <c r="R43" s="102" t="s">
        <v>85</v>
      </c>
      <c r="S43" s="102"/>
      <c r="T43" s="102"/>
      <c r="U43" s="102"/>
      <c r="V43" s="102"/>
      <c r="W43" s="102"/>
      <c r="X43" s="102"/>
    </row>
    <row r="44" spans="3:24" x14ac:dyDescent="0.3">
      <c r="R44" s="103" t="s">
        <v>86</v>
      </c>
      <c r="S44" s="103"/>
      <c r="T44" s="103"/>
      <c r="U44" s="103"/>
      <c r="V44" s="103"/>
      <c r="W44" s="103"/>
      <c r="X44" s="103"/>
    </row>
    <row r="47" spans="3:24" x14ac:dyDescent="0.3">
      <c r="C47" s="106" t="s">
        <v>63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3:24" x14ac:dyDescent="0.3">
      <c r="D48" s="104" t="s">
        <v>52</v>
      </c>
      <c r="E48" s="104"/>
      <c r="F48" s="104"/>
      <c r="G48" s="104"/>
      <c r="H48" s="104"/>
      <c r="I48" s="104"/>
      <c r="J48" s="104"/>
      <c r="K48" s="104"/>
      <c r="L48" s="104"/>
    </row>
    <row r="49" spans="3:21" x14ac:dyDescent="0.3">
      <c r="D49" s="105" t="s">
        <v>51</v>
      </c>
      <c r="E49" s="105"/>
      <c r="F49" s="105"/>
      <c r="G49" s="105"/>
      <c r="H49" s="105"/>
      <c r="I49" s="105"/>
      <c r="J49" s="105"/>
      <c r="K49" s="105"/>
      <c r="L49" s="105"/>
      <c r="S49" s="83"/>
      <c r="T49" s="83">
        <v>2019</v>
      </c>
      <c r="U49" s="83">
        <v>2020</v>
      </c>
    </row>
    <row r="50" spans="3:21" ht="1.8" customHeight="1" x14ac:dyDescent="0.3">
      <c r="D50" s="12"/>
      <c r="E50" s="12"/>
      <c r="F50" s="12"/>
      <c r="G50" s="12"/>
      <c r="H50" s="12"/>
      <c r="I50" s="12"/>
      <c r="J50" s="12"/>
      <c r="S50" s="83"/>
      <c r="T50" s="83"/>
      <c r="U50" s="83"/>
    </row>
    <row r="51" spans="3:21" x14ac:dyDescent="0.3">
      <c r="E51" s="52" t="s">
        <v>53</v>
      </c>
      <c r="F51" s="52"/>
      <c r="G51" s="34">
        <v>2019</v>
      </c>
      <c r="H51" s="34">
        <v>2020</v>
      </c>
      <c r="I51" s="34" t="s">
        <v>60</v>
      </c>
      <c r="J51" s="34" t="s">
        <v>61</v>
      </c>
      <c r="K51" s="34" t="s">
        <v>62</v>
      </c>
      <c r="S51" s="45" t="s">
        <v>54</v>
      </c>
      <c r="T51" s="84">
        <f>+G52/1000</f>
        <v>1525.2282803600001</v>
      </c>
      <c r="U51" s="84">
        <f>+H52/1000</f>
        <v>1498.6925348100001</v>
      </c>
    </row>
    <row r="52" spans="3:21" x14ac:dyDescent="0.3">
      <c r="E52" s="45" t="s">
        <v>54</v>
      </c>
      <c r="F52" s="17"/>
      <c r="G52" s="53">
        <f>+Amazonas!F48+Loreto!F48+'San Martín'!F48+Ucayali!F48</f>
        <v>1525228.2803600002</v>
      </c>
      <c r="H52" s="53">
        <f>+Amazonas!G48+Loreto!G48+'San Martín'!G48+Ucayali!G48</f>
        <v>1498692.5348100001</v>
      </c>
      <c r="I52" s="54">
        <f>+H52/G52-1</f>
        <v>-1.7397884560425791E-2</v>
      </c>
      <c r="J52" s="53">
        <v>526.32790958315206</v>
      </c>
      <c r="K52" s="55">
        <v>509.21845088023849</v>
      </c>
      <c r="S52" s="45" t="s">
        <v>55</v>
      </c>
      <c r="T52" s="84">
        <f t="shared" ref="T52:U54" si="6">+G53/1000</f>
        <v>1481.9461348700002</v>
      </c>
      <c r="U52" s="84">
        <f t="shared" si="6"/>
        <v>2094.2789526399997</v>
      </c>
    </row>
    <row r="53" spans="3:21" x14ac:dyDescent="0.3">
      <c r="E53" s="45" t="s">
        <v>55</v>
      </c>
      <c r="F53" s="17"/>
      <c r="G53" s="53">
        <f>+Amazonas!F49+Loreto!F49+'San Martín'!F49+Ucayali!F49</f>
        <v>1481946.1348700002</v>
      </c>
      <c r="H53" s="53">
        <f>+Amazonas!G49+Loreto!G49+'San Martín'!G49+Ucayali!G49</f>
        <v>2094278.9526399998</v>
      </c>
      <c r="I53" s="54">
        <f t="shared" ref="I53:I55" si="7">+H53/G53-1</f>
        <v>0.41319505706846416</v>
      </c>
      <c r="J53" s="53">
        <v>511.39204624297804</v>
      </c>
      <c r="K53" s="55">
        <v>711.58390343862618</v>
      </c>
      <c r="L53" s="74"/>
      <c r="S53" s="56" t="s">
        <v>56</v>
      </c>
      <c r="T53" s="84">
        <f t="shared" si="6"/>
        <v>756.05500841000003</v>
      </c>
      <c r="U53" s="84">
        <f t="shared" si="6"/>
        <v>1216.8916357199998</v>
      </c>
    </row>
    <row r="54" spans="3:21" x14ac:dyDescent="0.3">
      <c r="E54" s="56" t="s">
        <v>56</v>
      </c>
      <c r="F54" s="57"/>
      <c r="G54" s="53">
        <f>+Amazonas!F50+Loreto!F50+'San Martín'!F50+Ucayali!F50</f>
        <v>756055.00841000001</v>
      </c>
      <c r="H54" s="53">
        <f>+Amazonas!G50+Loreto!G50+'San Martín'!G50+Ucayali!G50</f>
        <v>1216891.6357199999</v>
      </c>
      <c r="I54" s="54">
        <f t="shared" si="7"/>
        <v>0.60952790760443376</v>
      </c>
      <c r="J54" s="58">
        <v>260.90052042070943</v>
      </c>
      <c r="K54" s="61">
        <v>413.46951375120909</v>
      </c>
      <c r="S54" s="62" t="s">
        <v>57</v>
      </c>
      <c r="T54" s="84">
        <f t="shared" si="6"/>
        <v>129.34631411000001</v>
      </c>
      <c r="U54" s="84">
        <f t="shared" si="6"/>
        <v>212.75814331000001</v>
      </c>
    </row>
    <row r="55" spans="3:21" x14ac:dyDescent="0.3">
      <c r="E55" s="62" t="s">
        <v>57</v>
      </c>
      <c r="F55" s="63"/>
      <c r="G55" s="69">
        <f>+Amazonas!F51+Loreto!F51+'San Martín'!F51+Ucayali!F51</f>
        <v>129346.31411000001</v>
      </c>
      <c r="H55" s="69">
        <f>+Amazonas!G51+Loreto!G51+'San Martín'!G51+Ucayali!G51</f>
        <v>212758.14331000001</v>
      </c>
      <c r="I55" s="68">
        <f t="shared" si="7"/>
        <v>0.64487209994298</v>
      </c>
      <c r="J55" s="64">
        <v>44.635007096598983</v>
      </c>
      <c r="K55" s="67">
        <v>72.289925806702612</v>
      </c>
    </row>
    <row r="56" spans="3:21" x14ac:dyDescent="0.3">
      <c r="E56" s="56" t="s">
        <v>80</v>
      </c>
      <c r="F56" s="57"/>
      <c r="G56" s="75">
        <f>+G55+G54+G53</f>
        <v>2367347.4573900001</v>
      </c>
      <c r="H56" s="75">
        <f>+H55+H54+H53</f>
        <v>3523928.7316699997</v>
      </c>
      <c r="I56" s="76">
        <f>+H56/G56-1</f>
        <v>0.48855577607316247</v>
      </c>
      <c r="J56" s="58"/>
      <c r="K56" s="61"/>
    </row>
    <row r="57" spans="3:21" x14ac:dyDescent="0.3">
      <c r="E57" s="27" t="s">
        <v>58</v>
      </c>
      <c r="F57" s="44"/>
      <c r="G57" s="44"/>
      <c r="H57" s="44"/>
      <c r="I57" s="44"/>
      <c r="J57" s="44"/>
      <c r="K57" s="44"/>
    </row>
    <row r="58" spans="3:21" x14ac:dyDescent="0.3">
      <c r="E58" s="27" t="s">
        <v>25</v>
      </c>
      <c r="F58" s="44"/>
      <c r="G58" s="44"/>
      <c r="H58" s="44"/>
      <c r="I58" s="44"/>
      <c r="J58" s="44"/>
      <c r="K58" s="44"/>
    </row>
    <row r="59" spans="3:21" x14ac:dyDescent="0.3">
      <c r="H59" s="77"/>
    </row>
    <row r="62" spans="3:21" x14ac:dyDescent="0.3">
      <c r="C62" s="106" t="s">
        <v>64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3:21" x14ac:dyDescent="0.3">
      <c r="D63" s="104" t="s">
        <v>65</v>
      </c>
      <c r="E63" s="104"/>
      <c r="F63" s="104"/>
      <c r="G63" s="104"/>
      <c r="H63" s="104"/>
      <c r="I63" s="104"/>
      <c r="J63" s="104"/>
      <c r="K63" s="104"/>
      <c r="L63" s="104"/>
      <c r="S63" s="27" t="s">
        <v>58</v>
      </c>
    </row>
    <row r="64" spans="3:21" x14ac:dyDescent="0.3">
      <c r="D64" s="105" t="s">
        <v>66</v>
      </c>
      <c r="E64" s="105"/>
      <c r="F64" s="105"/>
      <c r="G64" s="105"/>
      <c r="H64" s="105"/>
      <c r="I64" s="105"/>
      <c r="J64" s="105"/>
      <c r="K64" s="105"/>
      <c r="L64" s="105"/>
      <c r="S64" s="27" t="s">
        <v>25</v>
      </c>
    </row>
    <row r="65" spans="3:26" ht="2.4" customHeight="1" x14ac:dyDescent="0.3">
      <c r="D65" s="12"/>
      <c r="E65" s="12"/>
      <c r="F65" s="12"/>
      <c r="G65" s="12"/>
      <c r="H65" s="12"/>
      <c r="I65" s="12"/>
      <c r="J65" s="12"/>
    </row>
    <row r="66" spans="3:26" x14ac:dyDescent="0.3">
      <c r="D66" s="52" t="s">
        <v>67</v>
      </c>
      <c r="E66" s="50">
        <v>2012</v>
      </c>
      <c r="F66" s="50">
        <v>2013</v>
      </c>
      <c r="G66" s="50">
        <v>2014</v>
      </c>
      <c r="H66" s="50">
        <v>2015</v>
      </c>
      <c r="I66" s="50">
        <v>2016</v>
      </c>
      <c r="J66" s="50">
        <v>2017</v>
      </c>
      <c r="K66" s="50">
        <v>2018</v>
      </c>
      <c r="L66" s="50">
        <v>2019</v>
      </c>
      <c r="M66" s="50">
        <v>2020</v>
      </c>
      <c r="N66" t="s">
        <v>77</v>
      </c>
    </row>
    <row r="67" spans="3:26" x14ac:dyDescent="0.3">
      <c r="D67" s="45" t="s">
        <v>68</v>
      </c>
      <c r="E67" s="53">
        <v>3</v>
      </c>
      <c r="F67" s="53">
        <v>3</v>
      </c>
      <c r="G67" s="53">
        <v>5</v>
      </c>
      <c r="H67" s="53">
        <v>6</v>
      </c>
      <c r="I67" s="53">
        <v>8</v>
      </c>
      <c r="J67" s="53">
        <v>9</v>
      </c>
      <c r="K67" s="53">
        <v>9</v>
      </c>
      <c r="L67" s="53">
        <v>10</v>
      </c>
      <c r="M67" s="53">
        <v>10</v>
      </c>
      <c r="N67" s="74">
        <f>+M67/L67-1</f>
        <v>0</v>
      </c>
      <c r="R67" s="102" t="s">
        <v>83</v>
      </c>
      <c r="S67" s="102"/>
      <c r="T67" s="102"/>
      <c r="U67" s="102"/>
      <c r="V67" s="102"/>
      <c r="W67" s="102"/>
      <c r="X67" s="102"/>
      <c r="Z67" t="s">
        <v>82</v>
      </c>
    </row>
    <row r="68" spans="3:26" x14ac:dyDescent="0.3">
      <c r="D68" s="45" t="s">
        <v>69</v>
      </c>
      <c r="E68" s="53">
        <v>19</v>
      </c>
      <c r="F68" s="53">
        <v>20</v>
      </c>
      <c r="G68" s="53">
        <v>22</v>
      </c>
      <c r="H68" s="53">
        <v>24</v>
      </c>
      <c r="I68" s="53">
        <v>25</v>
      </c>
      <c r="J68" s="53">
        <v>25</v>
      </c>
      <c r="K68" s="53">
        <v>20</v>
      </c>
      <c r="L68" s="53">
        <v>19</v>
      </c>
      <c r="M68" s="53">
        <v>17</v>
      </c>
      <c r="N68" s="74">
        <f t="shared" ref="N68:N71" si="8">+M68/L68-1</f>
        <v>-0.10526315789473684</v>
      </c>
      <c r="R68" s="103" t="s">
        <v>84</v>
      </c>
      <c r="S68" s="103"/>
      <c r="T68" s="103"/>
      <c r="U68" s="103"/>
      <c r="V68" s="103"/>
      <c r="W68" s="103"/>
      <c r="X68" s="103"/>
    </row>
    <row r="69" spans="3:26" x14ac:dyDescent="0.3">
      <c r="D69" s="56" t="s">
        <v>70</v>
      </c>
      <c r="E69" s="53">
        <v>19</v>
      </c>
      <c r="F69" s="53">
        <v>22</v>
      </c>
      <c r="G69" s="53">
        <v>23</v>
      </c>
      <c r="H69" s="53">
        <v>28</v>
      </c>
      <c r="I69" s="53">
        <v>30</v>
      </c>
      <c r="J69" s="53">
        <v>30</v>
      </c>
      <c r="K69" s="53">
        <v>28</v>
      </c>
      <c r="L69" s="53">
        <v>28</v>
      </c>
      <c r="M69" s="53">
        <v>28</v>
      </c>
      <c r="N69" s="74">
        <f t="shared" si="8"/>
        <v>0</v>
      </c>
    </row>
    <row r="70" spans="3:26" x14ac:dyDescent="0.3">
      <c r="D70" s="56" t="s">
        <v>71</v>
      </c>
      <c r="E70" s="53">
        <v>11</v>
      </c>
      <c r="F70" s="53">
        <v>13</v>
      </c>
      <c r="G70" s="53">
        <v>18</v>
      </c>
      <c r="H70" s="53">
        <v>19</v>
      </c>
      <c r="I70" s="53">
        <v>19</v>
      </c>
      <c r="J70" s="53">
        <v>17</v>
      </c>
      <c r="K70" s="53">
        <v>17</v>
      </c>
      <c r="L70" s="53">
        <v>17</v>
      </c>
      <c r="M70" s="53">
        <v>17</v>
      </c>
      <c r="N70" s="74">
        <f t="shared" si="8"/>
        <v>0</v>
      </c>
    </row>
    <row r="71" spans="3:26" x14ac:dyDescent="0.3">
      <c r="D71" s="70" t="s">
        <v>72</v>
      </c>
      <c r="E71" s="71">
        <v>52</v>
      </c>
      <c r="F71" s="71">
        <v>58</v>
      </c>
      <c r="G71" s="71">
        <v>68</v>
      </c>
      <c r="H71" s="71">
        <v>77</v>
      </c>
      <c r="I71" s="71">
        <v>82</v>
      </c>
      <c r="J71" s="71">
        <v>81</v>
      </c>
      <c r="K71" s="71">
        <v>74</v>
      </c>
      <c r="L71" s="71">
        <v>74</v>
      </c>
      <c r="M71" s="71">
        <v>72</v>
      </c>
      <c r="N71" s="74">
        <f t="shared" si="8"/>
        <v>-2.7027027027026973E-2</v>
      </c>
    </row>
    <row r="72" spans="3:26" x14ac:dyDescent="0.3">
      <c r="D72" s="27" t="s">
        <v>58</v>
      </c>
      <c r="E72" s="27"/>
      <c r="F72" s="44"/>
      <c r="G72" s="44"/>
      <c r="H72" s="44"/>
      <c r="I72" s="44"/>
      <c r="J72" s="44"/>
      <c r="K72" s="44"/>
    </row>
    <row r="73" spans="3:26" x14ac:dyDescent="0.3">
      <c r="D73" s="27" t="s">
        <v>25</v>
      </c>
      <c r="E73" s="27"/>
      <c r="F73" s="44"/>
      <c r="G73" s="44"/>
      <c r="H73" s="44"/>
      <c r="I73" s="44"/>
      <c r="J73" s="44"/>
      <c r="K73" s="44"/>
    </row>
    <row r="77" spans="3:26" x14ac:dyDescent="0.3">
      <c r="C77" s="106" t="s">
        <v>73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3:26" x14ac:dyDescent="0.3">
      <c r="D78" s="104" t="s">
        <v>75</v>
      </c>
      <c r="E78" s="104"/>
      <c r="F78" s="104"/>
      <c r="G78" s="104"/>
      <c r="H78" s="104"/>
      <c r="I78" s="104"/>
      <c r="J78" s="104"/>
      <c r="K78" s="104"/>
      <c r="L78" s="104"/>
    </row>
    <row r="79" spans="3:26" x14ac:dyDescent="0.3">
      <c r="D79" s="105" t="s">
        <v>74</v>
      </c>
      <c r="E79" s="105"/>
      <c r="F79" s="105"/>
      <c r="G79" s="105"/>
      <c r="H79" s="105"/>
      <c r="I79" s="105"/>
      <c r="J79" s="105"/>
      <c r="K79" s="105"/>
      <c r="L79" s="105"/>
    </row>
    <row r="80" spans="3:26" ht="1.8" customHeight="1" x14ac:dyDescent="0.3">
      <c r="D80" s="12"/>
      <c r="E80" s="12"/>
      <c r="F80" s="12"/>
      <c r="G80" s="12"/>
      <c r="H80" s="12"/>
      <c r="I80" s="12"/>
      <c r="J80" s="12"/>
    </row>
    <row r="81" spans="4:19" x14ac:dyDescent="0.3">
      <c r="D81" s="52" t="s">
        <v>67</v>
      </c>
      <c r="E81" s="50">
        <v>2012</v>
      </c>
      <c r="F81" s="50">
        <v>2013</v>
      </c>
      <c r="G81" s="50">
        <v>2014</v>
      </c>
      <c r="H81" s="50">
        <v>2015</v>
      </c>
      <c r="I81" s="50">
        <v>2016</v>
      </c>
      <c r="J81" s="50">
        <v>2017</v>
      </c>
      <c r="K81" s="50">
        <v>2018</v>
      </c>
      <c r="L81" s="50">
        <v>2019</v>
      </c>
      <c r="M81" s="50">
        <v>2020</v>
      </c>
      <c r="N81" t="s">
        <v>77</v>
      </c>
    </row>
    <row r="82" spans="4:19" x14ac:dyDescent="0.3">
      <c r="D82" s="45" t="s">
        <v>68</v>
      </c>
      <c r="E82" s="72">
        <v>0.71854910564587982</v>
      </c>
      <c r="F82" s="72">
        <v>0.71530076012627442</v>
      </c>
      <c r="G82" s="72">
        <v>1.1873043916014836</v>
      </c>
      <c r="H82" s="72">
        <v>1.419684877280073</v>
      </c>
      <c r="I82" s="72">
        <v>1.8872464602333581</v>
      </c>
      <c r="J82" s="72">
        <v>2.1178862553888438</v>
      </c>
      <c r="K82" s="72">
        <v>2.1437095225958895</v>
      </c>
      <c r="L82" s="72">
        <v>2.3592528718005581</v>
      </c>
      <c r="M82" s="72">
        <v>2.3429848690037161</v>
      </c>
      <c r="N82" s="74">
        <f>+M82/L82-1</f>
        <v>-6.8954044694778949E-3</v>
      </c>
    </row>
    <row r="83" spans="4:19" x14ac:dyDescent="0.3">
      <c r="D83" s="45" t="s">
        <v>69</v>
      </c>
      <c r="E83" s="72">
        <v>1.8868805197462046</v>
      </c>
      <c r="F83" s="72">
        <v>1.9643278070244363</v>
      </c>
      <c r="G83" s="72">
        <v>2.1380645462249555</v>
      </c>
      <c r="H83" s="72">
        <v>2.3090866407792396</v>
      </c>
      <c r="I83" s="72">
        <v>2.3823954318997029</v>
      </c>
      <c r="J83" s="72">
        <v>2.3608380408443868</v>
      </c>
      <c r="K83" s="72">
        <v>1.99930024491428</v>
      </c>
      <c r="L83" s="72">
        <v>1.8715302813599521</v>
      </c>
      <c r="M83" s="72">
        <v>1.6544062190102955</v>
      </c>
      <c r="N83" s="74">
        <f t="shared" ref="N83:N86" si="9">+M83/L83-1</f>
        <v>-0.11601418609795766</v>
      </c>
    </row>
    <row r="84" spans="4:19" x14ac:dyDescent="0.3">
      <c r="D84" s="56" t="s">
        <v>70</v>
      </c>
      <c r="E84" s="72">
        <v>2.3559988691205431</v>
      </c>
      <c r="F84" s="72">
        <v>2.6892860067892248</v>
      </c>
      <c r="G84" s="72">
        <v>2.7726878194618578</v>
      </c>
      <c r="H84" s="72">
        <v>3.3302013582464114</v>
      </c>
      <c r="I84" s="72">
        <v>3.5216103619863288</v>
      </c>
      <c r="J84" s="72">
        <v>3.4769628034519284</v>
      </c>
      <c r="K84" s="72">
        <v>3.230044955304253</v>
      </c>
      <c r="L84" s="72">
        <v>3.1664071343676179</v>
      </c>
      <c r="M84" s="72">
        <v>3.1123283773209081</v>
      </c>
      <c r="N84" s="74">
        <f t="shared" si="9"/>
        <v>-1.707890197054851E-2</v>
      </c>
    </row>
    <row r="85" spans="4:19" x14ac:dyDescent="0.3">
      <c r="D85" s="56" t="s">
        <v>71</v>
      </c>
      <c r="E85" s="72">
        <v>2.3031054236038995</v>
      </c>
      <c r="F85" s="72">
        <v>2.687571840862669</v>
      </c>
      <c r="G85" s="72">
        <v>3.675990066657953</v>
      </c>
      <c r="H85" s="72">
        <v>3.8343403521942521</v>
      </c>
      <c r="I85" s="72">
        <v>3.7903800155206091</v>
      </c>
      <c r="J85" s="72">
        <v>3.3538443934572415</v>
      </c>
      <c r="K85" s="72">
        <v>3.0424130272546517</v>
      </c>
      <c r="L85" s="72">
        <v>2.9590485092487673</v>
      </c>
      <c r="M85" s="72">
        <v>2.8857089507901752</v>
      </c>
      <c r="N85" s="74">
        <f t="shared" si="9"/>
        <v>-2.4784844935580752E-2</v>
      </c>
    </row>
    <row r="86" spans="4:19" x14ac:dyDescent="0.3">
      <c r="D86" s="70" t="s">
        <v>72</v>
      </c>
      <c r="E86" s="73">
        <v>1.9198612974053444</v>
      </c>
      <c r="F86" s="73">
        <v>2.1173037378077071</v>
      </c>
      <c r="G86" s="73">
        <v>2.4555172222033645</v>
      </c>
      <c r="H86" s="73">
        <v>2.7516578738690058</v>
      </c>
      <c r="I86" s="73">
        <v>2.901202725432297</v>
      </c>
      <c r="J86" s="73">
        <v>2.8385187697929739</v>
      </c>
      <c r="K86" s="73">
        <v>2.6003132323263913</v>
      </c>
      <c r="L86" s="73">
        <v>2.5536023564918611</v>
      </c>
      <c r="M86" s="73">
        <v>2.4463809361688247</v>
      </c>
      <c r="N86" s="74">
        <f t="shared" si="9"/>
        <v>-4.1988299411791385E-2</v>
      </c>
    </row>
    <row r="87" spans="4:19" x14ac:dyDescent="0.3">
      <c r="D87" s="27" t="s">
        <v>58</v>
      </c>
      <c r="E87" s="27"/>
      <c r="F87" s="44"/>
      <c r="G87" s="44"/>
      <c r="H87" s="44"/>
      <c r="I87" s="44"/>
      <c r="J87" s="44"/>
      <c r="K87" s="44"/>
      <c r="S87" s="27" t="s">
        <v>58</v>
      </c>
    </row>
    <row r="88" spans="4:19" x14ac:dyDescent="0.3">
      <c r="D88" s="27" t="s">
        <v>25</v>
      </c>
      <c r="E88" s="27"/>
      <c r="F88" s="44"/>
      <c r="G88" s="44"/>
      <c r="H88" s="44"/>
      <c r="I88" s="44"/>
      <c r="J88" s="44"/>
      <c r="K88" s="44"/>
      <c r="S88" s="27" t="s">
        <v>25</v>
      </c>
    </row>
    <row r="90" spans="4:19" x14ac:dyDescent="0.3">
      <c r="D90" t="s">
        <v>76</v>
      </c>
    </row>
  </sheetData>
  <mergeCells count="32">
    <mergeCell ref="C27:M27"/>
    <mergeCell ref="C28:M28"/>
    <mergeCell ref="C29:M29"/>
    <mergeCell ref="C31:C33"/>
    <mergeCell ref="D2:N2"/>
    <mergeCell ref="C8:M8"/>
    <mergeCell ref="C9:M9"/>
    <mergeCell ref="C10:M10"/>
    <mergeCell ref="C12:C14"/>
    <mergeCell ref="D12:M12"/>
    <mergeCell ref="D13:F13"/>
    <mergeCell ref="H13:J13"/>
    <mergeCell ref="L13:M13"/>
    <mergeCell ref="D31:M31"/>
    <mergeCell ref="D32:F32"/>
    <mergeCell ref="H32:J32"/>
    <mergeCell ref="L32:M32"/>
    <mergeCell ref="C62:M62"/>
    <mergeCell ref="D48:L48"/>
    <mergeCell ref="D49:L49"/>
    <mergeCell ref="C47:M47"/>
    <mergeCell ref="D63:L63"/>
    <mergeCell ref="D64:L64"/>
    <mergeCell ref="C77:M77"/>
    <mergeCell ref="D78:L78"/>
    <mergeCell ref="D79:L79"/>
    <mergeCell ref="R16:X18"/>
    <mergeCell ref="R67:X67"/>
    <mergeCell ref="R68:X68"/>
    <mergeCell ref="R43:X43"/>
    <mergeCell ref="R44:X44"/>
    <mergeCell ref="R19:X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5D24-CD58-4ED3-B0C0-6E7776815DF6}">
  <dimension ref="B2:N54"/>
  <sheetViews>
    <sheetView showGridLines="0" workbookViewId="0">
      <selection activeCell="H15" sqref="H15"/>
    </sheetView>
  </sheetViews>
  <sheetFormatPr defaultRowHeight="14.4" x14ac:dyDescent="0.3"/>
  <cols>
    <col min="9" max="9" width="9" bestFit="1" customWidth="1"/>
    <col min="10" max="10" width="9.33203125" bestFit="1" customWidth="1"/>
  </cols>
  <sheetData>
    <row r="2" spans="2:14" ht="22.8" x14ac:dyDescent="0.3">
      <c r="D2" s="115" t="s">
        <v>79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7" spans="2:14" x14ac:dyDescent="0.3">
      <c r="B7" s="51" t="s">
        <v>48</v>
      </c>
      <c r="C7" s="104" t="s">
        <v>40</v>
      </c>
      <c r="D7" s="104"/>
      <c r="E7" s="104"/>
      <c r="F7" s="104"/>
      <c r="G7" s="104"/>
      <c r="H7" s="104"/>
      <c r="I7" s="104"/>
      <c r="J7" s="104"/>
      <c r="K7" s="104"/>
    </row>
    <row r="8" spans="2:14" x14ac:dyDescent="0.3">
      <c r="C8" s="104"/>
      <c r="D8" s="104"/>
      <c r="E8" s="104"/>
      <c r="F8" s="104"/>
      <c r="G8" s="104"/>
      <c r="H8" s="104"/>
      <c r="I8" s="104"/>
      <c r="J8" s="104"/>
      <c r="K8" s="104"/>
    </row>
    <row r="9" spans="2:14" x14ac:dyDescent="0.3">
      <c r="D9" s="105" t="s">
        <v>9</v>
      </c>
      <c r="E9" s="105"/>
      <c r="F9" s="105"/>
      <c r="G9" s="105"/>
      <c r="H9" s="105"/>
      <c r="I9" s="105"/>
      <c r="J9" s="105"/>
    </row>
    <row r="10" spans="2:14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08" t="s">
        <v>37</v>
      </c>
      <c r="E11" s="114" t="s">
        <v>11</v>
      </c>
      <c r="F11" s="114"/>
      <c r="G11" s="114"/>
      <c r="H11" s="114"/>
      <c r="I11" s="114"/>
      <c r="J11" s="114"/>
    </row>
    <row r="12" spans="2:14" x14ac:dyDescent="0.3">
      <c r="D12" s="109"/>
      <c r="E12" s="113">
        <v>2018</v>
      </c>
      <c r="F12" s="113"/>
      <c r="G12" s="30"/>
      <c r="H12" s="113">
        <v>2019</v>
      </c>
      <c r="I12" s="113"/>
      <c r="J12" s="116" t="s">
        <v>12</v>
      </c>
    </row>
    <row r="13" spans="2:14" ht="15" thickBot="1" x14ac:dyDescent="0.35">
      <c r="D13" s="110"/>
      <c r="E13" s="31" t="s">
        <v>38</v>
      </c>
      <c r="F13" s="31" t="s">
        <v>39</v>
      </c>
      <c r="G13" s="31"/>
      <c r="H13" s="31" t="s">
        <v>38</v>
      </c>
      <c r="I13" s="31" t="s">
        <v>39</v>
      </c>
      <c r="J13" s="117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14" t="s">
        <v>13</v>
      </c>
      <c r="E15" s="35">
        <v>109191.1</v>
      </c>
      <c r="F15" s="36">
        <v>48.810253670845903</v>
      </c>
      <c r="G15" s="13"/>
      <c r="H15" s="35">
        <v>111456.1</v>
      </c>
      <c r="I15" s="36">
        <v>47.834024803663773</v>
      </c>
      <c r="J15" s="37">
        <f>I15-F15</f>
        <v>-0.97622886718212953</v>
      </c>
    </row>
    <row r="16" spans="2:14" x14ac:dyDescent="0.3">
      <c r="D16" s="17"/>
      <c r="E16" s="17"/>
      <c r="F16" s="38"/>
      <c r="G16" s="13"/>
      <c r="H16" s="17"/>
      <c r="I16" s="38"/>
      <c r="J16" s="39"/>
    </row>
    <row r="17" spans="2:11" x14ac:dyDescent="0.3">
      <c r="D17" s="40" t="s">
        <v>14</v>
      </c>
      <c r="E17" s="41">
        <v>51335.16</v>
      </c>
      <c r="F17" s="42">
        <v>39.590000000000003</v>
      </c>
      <c r="G17" s="13"/>
      <c r="H17" s="41">
        <v>51920.205999999998</v>
      </c>
      <c r="I17" s="42">
        <v>38.67</v>
      </c>
      <c r="J17" s="43">
        <f t="shared" ref="J17:J18" si="0">I17-F17</f>
        <v>-0.92000000000000171</v>
      </c>
    </row>
    <row r="18" spans="2:11" x14ac:dyDescent="0.3">
      <c r="D18" s="40" t="s">
        <v>15</v>
      </c>
      <c r="E18" s="41">
        <v>57855.94</v>
      </c>
      <c r="F18" s="42">
        <v>61.53</v>
      </c>
      <c r="G18" s="13"/>
      <c r="H18" s="41">
        <v>59535.88</v>
      </c>
      <c r="I18" s="42">
        <v>60.29</v>
      </c>
      <c r="J18" s="43">
        <f t="shared" si="0"/>
        <v>-1.240000000000002</v>
      </c>
    </row>
    <row r="19" spans="2:11" ht="15" thickBot="1" x14ac:dyDescent="0.35">
      <c r="D19" s="25"/>
      <c r="E19" s="25"/>
      <c r="F19" s="26"/>
      <c r="G19" s="26"/>
      <c r="H19" s="26"/>
      <c r="I19" s="26"/>
      <c r="J19" s="26"/>
    </row>
    <row r="20" spans="2:11" ht="20.399999999999999" customHeight="1" x14ac:dyDescent="0.3">
      <c r="D20" s="118" t="s">
        <v>23</v>
      </c>
      <c r="E20" s="118"/>
      <c r="F20" s="118"/>
      <c r="G20" s="118"/>
      <c r="H20" s="118"/>
      <c r="I20" s="118"/>
      <c r="J20" s="118"/>
    </row>
    <row r="21" spans="2:11" x14ac:dyDescent="0.3">
      <c r="D21" s="27" t="s">
        <v>24</v>
      </c>
      <c r="E21" s="44"/>
      <c r="F21" s="44"/>
      <c r="G21" s="44"/>
      <c r="H21" s="44"/>
      <c r="I21" s="44"/>
      <c r="J21" s="44"/>
    </row>
    <row r="22" spans="2:11" x14ac:dyDescent="0.3">
      <c r="D22" s="27" t="s">
        <v>25</v>
      </c>
      <c r="E22" s="44"/>
      <c r="F22" s="44"/>
      <c r="G22" s="44"/>
      <c r="H22" s="44"/>
      <c r="I22" s="44"/>
      <c r="J22" s="44"/>
    </row>
    <row r="26" spans="2:11" ht="14.4" customHeight="1" x14ac:dyDescent="0.3">
      <c r="B26" s="51" t="s">
        <v>49</v>
      </c>
      <c r="C26" s="104" t="s">
        <v>47</v>
      </c>
      <c r="D26" s="104"/>
      <c r="E26" s="104"/>
      <c r="F26" s="104"/>
      <c r="G26" s="104"/>
      <c r="H26" s="104"/>
      <c r="I26" s="104"/>
      <c r="J26" s="104"/>
      <c r="K26" s="104"/>
    </row>
    <row r="27" spans="2:11" x14ac:dyDescent="0.3">
      <c r="C27" s="105" t="s">
        <v>9</v>
      </c>
      <c r="D27" s="105"/>
      <c r="E27" s="105"/>
      <c r="F27" s="105"/>
      <c r="G27" s="105"/>
      <c r="H27" s="105"/>
      <c r="I27" s="105"/>
      <c r="J27" s="105"/>
      <c r="K27" s="105"/>
    </row>
    <row r="28" spans="2:11" x14ac:dyDescent="0.3">
      <c r="C28" s="12"/>
      <c r="D28" s="12"/>
      <c r="E28" s="12"/>
      <c r="F28" s="12"/>
      <c r="G28" s="12"/>
      <c r="H28" s="12"/>
      <c r="I28" s="12"/>
    </row>
    <row r="29" spans="2:11" x14ac:dyDescent="0.3">
      <c r="D29" s="119" t="s">
        <v>45</v>
      </c>
      <c r="E29" s="114" t="s">
        <v>28</v>
      </c>
      <c r="F29" s="114"/>
      <c r="G29" s="114"/>
      <c r="H29" s="114"/>
      <c r="I29" s="114"/>
      <c r="J29" s="114"/>
    </row>
    <row r="30" spans="2:11" x14ac:dyDescent="0.3">
      <c r="D30" s="116"/>
      <c r="E30" s="113">
        <v>2018</v>
      </c>
      <c r="F30" s="113"/>
      <c r="G30" s="30"/>
      <c r="H30" s="113">
        <v>2019</v>
      </c>
      <c r="I30" s="113"/>
      <c r="J30" s="116" t="s">
        <v>12</v>
      </c>
    </row>
    <row r="31" spans="2:11" ht="15" thickBot="1" x14ac:dyDescent="0.35">
      <c r="D31" s="117"/>
      <c r="E31" s="31" t="s">
        <v>38</v>
      </c>
      <c r="F31" s="31" t="s">
        <v>39</v>
      </c>
      <c r="G31" s="31"/>
      <c r="H31" s="31" t="s">
        <v>38</v>
      </c>
      <c r="I31" s="31" t="s">
        <v>39</v>
      </c>
      <c r="J31" s="117"/>
    </row>
    <row r="32" spans="2:11" x14ac:dyDescent="0.3">
      <c r="D32" s="13"/>
      <c r="E32" s="13"/>
      <c r="F32" s="13"/>
      <c r="G32" s="13"/>
      <c r="H32" s="13"/>
      <c r="I32" s="13"/>
      <c r="J32" s="13"/>
    </row>
    <row r="33" spans="2:11" x14ac:dyDescent="0.3">
      <c r="D33" s="14" t="s">
        <v>13</v>
      </c>
      <c r="E33" s="35">
        <f>+E15</f>
        <v>109191.1</v>
      </c>
      <c r="F33" s="35">
        <f t="shared" ref="F33:I33" si="1">+F15</f>
        <v>48.810253670845903</v>
      </c>
      <c r="G33" s="35"/>
      <c r="H33" s="35">
        <f t="shared" si="1"/>
        <v>111456.1</v>
      </c>
      <c r="I33" s="36">
        <f t="shared" si="1"/>
        <v>47.834024803663773</v>
      </c>
      <c r="J33" s="37">
        <f>IFERROR(I33-F33,"-")</f>
        <v>-0.97622886718212953</v>
      </c>
    </row>
    <row r="34" spans="2:11" x14ac:dyDescent="0.3">
      <c r="D34" s="17"/>
      <c r="E34" s="17"/>
      <c r="F34" s="13"/>
      <c r="G34" s="13"/>
      <c r="H34" s="13"/>
      <c r="I34" s="13"/>
      <c r="J34" s="39"/>
    </row>
    <row r="35" spans="2:11" x14ac:dyDescent="0.3">
      <c r="D35" s="14" t="s">
        <v>46</v>
      </c>
      <c r="E35" s="17"/>
      <c r="F35" s="13"/>
      <c r="G35" s="13"/>
      <c r="H35" s="13"/>
      <c r="I35" s="13"/>
      <c r="J35" s="43"/>
    </row>
    <row r="36" spans="2:11" x14ac:dyDescent="0.3">
      <c r="D36" s="45" t="s">
        <v>29</v>
      </c>
      <c r="E36" s="46">
        <v>67070.58</v>
      </c>
      <c r="F36" s="47">
        <v>59.23</v>
      </c>
      <c r="G36" s="48"/>
      <c r="H36" s="46">
        <v>68247.876000000004</v>
      </c>
      <c r="I36" s="47">
        <v>56.52</v>
      </c>
      <c r="J36" s="49">
        <f t="shared" ref="J36:J37" si="2">IFERROR(I36-F36,"-")</f>
        <v>-2.7099999999999937</v>
      </c>
    </row>
    <row r="37" spans="2:11" ht="15" thickBot="1" x14ac:dyDescent="0.35">
      <c r="D37" s="45" t="s">
        <v>30</v>
      </c>
      <c r="E37" s="46">
        <v>42120.52</v>
      </c>
      <c r="F37" s="47">
        <v>38.130000000000003</v>
      </c>
      <c r="G37" s="48"/>
      <c r="H37" s="46">
        <v>43208.21</v>
      </c>
      <c r="I37" s="47">
        <v>38.49</v>
      </c>
      <c r="J37" s="49">
        <f t="shared" si="2"/>
        <v>0.35999999999999943</v>
      </c>
    </row>
    <row r="38" spans="2:11" x14ac:dyDescent="0.3">
      <c r="D38" s="118" t="s">
        <v>23</v>
      </c>
      <c r="E38" s="118"/>
      <c r="F38" s="118"/>
      <c r="G38" s="118"/>
      <c r="H38" s="118"/>
      <c r="I38" s="118"/>
      <c r="J38" s="118"/>
    </row>
    <row r="39" spans="2:11" x14ac:dyDescent="0.3">
      <c r="D39" s="27" t="s">
        <v>24</v>
      </c>
      <c r="E39" s="44"/>
      <c r="F39" s="44"/>
      <c r="G39" s="44"/>
      <c r="H39" s="44"/>
      <c r="I39" s="44"/>
      <c r="J39" s="44"/>
    </row>
    <row r="40" spans="2:11" x14ac:dyDescent="0.3">
      <c r="D40" s="27" t="s">
        <v>25</v>
      </c>
      <c r="E40" s="44"/>
      <c r="F40" s="44"/>
      <c r="G40" s="44"/>
      <c r="H40" s="44"/>
      <c r="I40" s="44"/>
      <c r="J40" s="44"/>
    </row>
    <row r="44" spans="2:11" ht="14.4" customHeight="1" x14ac:dyDescent="0.3">
      <c r="B44" s="51" t="s">
        <v>50</v>
      </c>
      <c r="C44" s="104" t="s">
        <v>52</v>
      </c>
      <c r="D44" s="104"/>
      <c r="E44" s="104"/>
      <c r="F44" s="104"/>
      <c r="G44" s="104"/>
      <c r="H44" s="104"/>
      <c r="I44" s="104"/>
      <c r="J44" s="104"/>
      <c r="K44" s="104"/>
    </row>
    <row r="45" spans="2:11" x14ac:dyDescent="0.3">
      <c r="C45" s="105" t="s">
        <v>51</v>
      </c>
      <c r="D45" s="105"/>
      <c r="E45" s="105"/>
      <c r="F45" s="105"/>
      <c r="G45" s="105"/>
      <c r="H45" s="105"/>
      <c r="I45" s="105"/>
      <c r="J45" s="105"/>
      <c r="K45" s="105"/>
    </row>
    <row r="46" spans="2:11" x14ac:dyDescent="0.3">
      <c r="C46" s="12"/>
      <c r="D46" s="12"/>
      <c r="E46" s="12"/>
      <c r="F46" s="12"/>
      <c r="G46" s="12"/>
      <c r="H46" s="12"/>
      <c r="I46" s="12"/>
    </row>
    <row r="47" spans="2:11" ht="14.4" customHeight="1" x14ac:dyDescent="0.3">
      <c r="D47" s="52" t="s">
        <v>53</v>
      </c>
      <c r="E47" s="52"/>
      <c r="F47" s="34">
        <v>2019</v>
      </c>
      <c r="G47" s="34">
        <v>2020</v>
      </c>
      <c r="H47" s="34" t="s">
        <v>60</v>
      </c>
      <c r="I47" s="34" t="s">
        <v>61</v>
      </c>
      <c r="J47" s="34" t="s">
        <v>62</v>
      </c>
    </row>
    <row r="48" spans="2:11" x14ac:dyDescent="0.3">
      <c r="D48" s="45" t="s">
        <v>54</v>
      </c>
      <c r="E48" s="17"/>
      <c r="F48" s="53">
        <v>38707.202609999993</v>
      </c>
      <c r="G48" s="53">
        <v>39324.634239999999</v>
      </c>
      <c r="H48" s="54">
        <v>1.5951336918377468E-2</v>
      </c>
      <c r="I48" s="53">
        <v>91.320078917008544</v>
      </c>
      <c r="J48" s="55">
        <v>92.137023003425455</v>
      </c>
    </row>
    <row r="49" spans="4:10" x14ac:dyDescent="0.3">
      <c r="D49" s="45" t="s">
        <v>55</v>
      </c>
      <c r="E49" s="17"/>
      <c r="F49" s="53">
        <v>92732.27442999999</v>
      </c>
      <c r="G49" s="53">
        <v>123800.24636999998</v>
      </c>
      <c r="H49" s="54">
        <v>0.33502868479142078</v>
      </c>
      <c r="I49" s="53">
        <v>218.77888475757496</v>
      </c>
      <c r="J49" s="55">
        <v>290.06210402384215</v>
      </c>
    </row>
    <row r="50" spans="4:10" x14ac:dyDescent="0.3">
      <c r="D50" s="56" t="s">
        <v>56</v>
      </c>
      <c r="E50" s="57"/>
      <c r="F50" s="58">
        <v>79470.373750000013</v>
      </c>
      <c r="G50" s="59">
        <v>109983.79190999999</v>
      </c>
      <c r="H50" s="60">
        <v>0.38395966597552289</v>
      </c>
      <c r="I50" s="58">
        <v>187.49070749275123</v>
      </c>
      <c r="J50" s="61">
        <v>257.69036028078324</v>
      </c>
    </row>
    <row r="51" spans="4:10" x14ac:dyDescent="0.3">
      <c r="D51" s="62" t="s">
        <v>57</v>
      </c>
      <c r="E51" s="63"/>
      <c r="F51" s="64">
        <v>29622.471410000002</v>
      </c>
      <c r="G51" s="65">
        <v>50310.338210000002</v>
      </c>
      <c r="H51" s="66">
        <v>0.69838422708431258</v>
      </c>
      <c r="I51" s="64">
        <v>69.886900743872431</v>
      </c>
      <c r="J51" s="67">
        <v>117.8763611804895</v>
      </c>
    </row>
    <row r="52" spans="4:10" x14ac:dyDescent="0.3">
      <c r="D52" s="78" t="s">
        <v>81</v>
      </c>
      <c r="E52" s="79"/>
      <c r="F52" s="80">
        <f>SUM(F49:F51)</f>
        <v>201825.11959000002</v>
      </c>
      <c r="G52" s="80">
        <f>SUM(G49:G51)</f>
        <v>284094.37649</v>
      </c>
      <c r="H52" s="81">
        <f>+G52/F52-1</f>
        <v>0.40762644940890813</v>
      </c>
      <c r="I52" s="80"/>
      <c r="J52" s="82"/>
    </row>
    <row r="53" spans="4:10" x14ac:dyDescent="0.3">
      <c r="D53" s="27" t="s">
        <v>58</v>
      </c>
      <c r="E53" s="44"/>
      <c r="F53" s="44"/>
      <c r="G53" s="44"/>
      <c r="H53" s="60"/>
      <c r="I53" s="44"/>
      <c r="J53" s="44"/>
    </row>
    <row r="54" spans="4:10" x14ac:dyDescent="0.3">
      <c r="D54" s="27" t="s">
        <v>25</v>
      </c>
      <c r="E54" s="44"/>
      <c r="F54" s="44"/>
      <c r="G54" s="44"/>
      <c r="H54" s="44"/>
      <c r="I54" s="44"/>
      <c r="J54" s="44"/>
    </row>
  </sheetData>
  <mergeCells count="19">
    <mergeCell ref="J30:J31"/>
    <mergeCell ref="C26:K26"/>
    <mergeCell ref="C27:K27"/>
    <mergeCell ref="D2:N2"/>
    <mergeCell ref="C44:K44"/>
    <mergeCell ref="C7:K8"/>
    <mergeCell ref="C45:K45"/>
    <mergeCell ref="D9:J9"/>
    <mergeCell ref="D11:D13"/>
    <mergeCell ref="E11:J11"/>
    <mergeCell ref="E12:F12"/>
    <mergeCell ref="H12:I12"/>
    <mergeCell ref="J12:J13"/>
    <mergeCell ref="D38:J38"/>
    <mergeCell ref="D20:J20"/>
    <mergeCell ref="D29:D31"/>
    <mergeCell ref="E29:J29"/>
    <mergeCell ref="E30:F30"/>
    <mergeCell ref="H30:I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AAD8-608A-4AC6-8049-EDD3AF70CC40}">
  <dimension ref="B2:N54"/>
  <sheetViews>
    <sheetView showGridLines="0" topLeftCell="A41" workbookViewId="0">
      <selection activeCell="G48" sqref="G48"/>
    </sheetView>
  </sheetViews>
  <sheetFormatPr defaultRowHeight="14.4" x14ac:dyDescent="0.3"/>
  <cols>
    <col min="6" max="6" width="10.33203125" bestFit="1" customWidth="1"/>
    <col min="7" max="7" width="11.33203125" bestFit="1" customWidth="1"/>
  </cols>
  <sheetData>
    <row r="2" spans="2:14" ht="22.8" x14ac:dyDescent="0.3">
      <c r="D2" s="115" t="s">
        <v>79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7" spans="2:14" x14ac:dyDescent="0.3">
      <c r="B7" s="51" t="s">
        <v>48</v>
      </c>
      <c r="C7" s="104" t="s">
        <v>40</v>
      </c>
      <c r="D7" s="104"/>
      <c r="E7" s="104"/>
      <c r="F7" s="104"/>
      <c r="G7" s="104"/>
      <c r="H7" s="104"/>
      <c r="I7" s="104"/>
      <c r="J7" s="104"/>
      <c r="K7" s="104"/>
    </row>
    <row r="8" spans="2:14" x14ac:dyDescent="0.3">
      <c r="C8" s="104"/>
      <c r="D8" s="104"/>
      <c r="E8" s="104"/>
      <c r="F8" s="104"/>
      <c r="G8" s="104"/>
      <c r="H8" s="104"/>
      <c r="I8" s="104"/>
      <c r="J8" s="104"/>
      <c r="K8" s="104"/>
    </row>
    <row r="9" spans="2:14" x14ac:dyDescent="0.3">
      <c r="D9" s="105" t="s">
        <v>9</v>
      </c>
      <c r="E9" s="105"/>
      <c r="F9" s="105"/>
      <c r="G9" s="105"/>
      <c r="H9" s="105"/>
      <c r="I9" s="105"/>
      <c r="J9" s="105"/>
    </row>
    <row r="10" spans="2:14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08" t="s">
        <v>37</v>
      </c>
      <c r="E11" s="114" t="s">
        <v>11</v>
      </c>
      <c r="F11" s="114"/>
      <c r="G11" s="114"/>
      <c r="H11" s="114"/>
      <c r="I11" s="114"/>
      <c r="J11" s="114"/>
    </row>
    <row r="12" spans="2:14" x14ac:dyDescent="0.3">
      <c r="D12" s="109"/>
      <c r="E12" s="113">
        <v>2018</v>
      </c>
      <c r="F12" s="113"/>
      <c r="G12" s="30"/>
      <c r="H12" s="113">
        <v>2019</v>
      </c>
      <c r="I12" s="113"/>
      <c r="J12" s="116" t="s">
        <v>12</v>
      </c>
    </row>
    <row r="13" spans="2:14" ht="15" thickBot="1" x14ac:dyDescent="0.35">
      <c r="D13" s="110"/>
      <c r="E13" s="31" t="s">
        <v>38</v>
      </c>
      <c r="F13" s="31" t="s">
        <v>39</v>
      </c>
      <c r="G13" s="31"/>
      <c r="H13" s="31" t="s">
        <v>38</v>
      </c>
      <c r="I13" s="31" t="s">
        <v>39</v>
      </c>
      <c r="J13" s="117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14" t="s">
        <v>13</v>
      </c>
      <c r="E15" s="35">
        <v>194272.7</v>
      </c>
      <c r="F15" s="36">
        <v>40.392660185745022</v>
      </c>
      <c r="G15" s="13"/>
      <c r="H15" s="35">
        <v>209926.9</v>
      </c>
      <c r="I15" s="36">
        <v>43.26064319653333</v>
      </c>
      <c r="J15" s="37">
        <f>I15-F15</f>
        <v>2.8679830107883078</v>
      </c>
    </row>
    <row r="16" spans="2:14" x14ac:dyDescent="0.3">
      <c r="D16" s="17"/>
      <c r="E16" s="17"/>
      <c r="F16" s="38"/>
      <c r="G16" s="13"/>
      <c r="H16" s="17"/>
      <c r="I16" s="38"/>
      <c r="J16" s="39"/>
    </row>
    <row r="17" spans="2:11" x14ac:dyDescent="0.3">
      <c r="D17" s="40" t="s">
        <v>14</v>
      </c>
      <c r="E17" s="41">
        <v>101808.4</v>
      </c>
      <c r="F17" s="42">
        <v>34.42</v>
      </c>
      <c r="G17" s="13"/>
      <c r="H17" s="41">
        <v>106106</v>
      </c>
      <c r="I17" s="42">
        <v>35.86</v>
      </c>
      <c r="J17" s="43">
        <f t="shared" ref="J17:J18" si="0">I17-F17</f>
        <v>1.4399999999999977</v>
      </c>
    </row>
    <row r="18" spans="2:11" x14ac:dyDescent="0.3">
      <c r="D18" s="40" t="s">
        <v>15</v>
      </c>
      <c r="E18" s="41">
        <v>92464.297000000006</v>
      </c>
      <c r="F18" s="42">
        <v>49.93</v>
      </c>
      <c r="G18" s="13"/>
      <c r="H18" s="41">
        <v>103820.9</v>
      </c>
      <c r="I18" s="42">
        <v>54.82</v>
      </c>
      <c r="J18" s="43">
        <f t="shared" si="0"/>
        <v>4.8900000000000006</v>
      </c>
    </row>
    <row r="19" spans="2:11" ht="15" thickBot="1" x14ac:dyDescent="0.35">
      <c r="D19" s="25"/>
      <c r="E19" s="25"/>
      <c r="F19" s="26"/>
      <c r="G19" s="26"/>
      <c r="H19" s="26"/>
      <c r="I19" s="26"/>
      <c r="J19" s="26"/>
    </row>
    <row r="20" spans="2:11" ht="20.399999999999999" customHeight="1" x14ac:dyDescent="0.3">
      <c r="D20" s="118" t="s">
        <v>23</v>
      </c>
      <c r="E20" s="118"/>
      <c r="F20" s="118"/>
      <c r="G20" s="118"/>
      <c r="H20" s="118"/>
      <c r="I20" s="118"/>
      <c r="J20" s="118"/>
    </row>
    <row r="21" spans="2:11" x14ac:dyDescent="0.3">
      <c r="D21" s="27" t="s">
        <v>24</v>
      </c>
      <c r="E21" s="44"/>
      <c r="F21" s="44"/>
      <c r="G21" s="44"/>
      <c r="H21" s="44"/>
      <c r="I21" s="44"/>
      <c r="J21" s="44"/>
    </row>
    <row r="22" spans="2:11" x14ac:dyDescent="0.3">
      <c r="D22" s="27" t="s">
        <v>25</v>
      </c>
      <c r="E22" s="44"/>
      <c r="F22" s="44"/>
      <c r="G22" s="44"/>
      <c r="H22" s="44"/>
      <c r="I22" s="44"/>
      <c r="J22" s="44"/>
    </row>
    <row r="26" spans="2:11" ht="14.4" customHeight="1" x14ac:dyDescent="0.3">
      <c r="B26" s="51" t="s">
        <v>49</v>
      </c>
      <c r="C26" s="104" t="s">
        <v>47</v>
      </c>
      <c r="D26" s="104"/>
      <c r="E26" s="104"/>
      <c r="F26" s="104"/>
      <c r="G26" s="104"/>
      <c r="H26" s="104"/>
      <c r="I26" s="104"/>
      <c r="J26" s="104"/>
      <c r="K26" s="104"/>
    </row>
    <row r="27" spans="2:11" x14ac:dyDescent="0.3">
      <c r="C27" s="105" t="s">
        <v>9</v>
      </c>
      <c r="D27" s="105"/>
      <c r="E27" s="105"/>
      <c r="F27" s="105"/>
      <c r="G27" s="105"/>
      <c r="H27" s="105"/>
      <c r="I27" s="105"/>
      <c r="J27" s="105"/>
      <c r="K27" s="105"/>
    </row>
    <row r="28" spans="2:11" x14ac:dyDescent="0.3">
      <c r="C28" s="12"/>
      <c r="D28" s="12"/>
      <c r="E28" s="12"/>
      <c r="F28" s="12"/>
      <c r="G28" s="12"/>
      <c r="H28" s="12"/>
      <c r="I28" s="12"/>
    </row>
    <row r="29" spans="2:11" x14ac:dyDescent="0.3">
      <c r="D29" s="119" t="s">
        <v>45</v>
      </c>
      <c r="E29" s="114" t="s">
        <v>28</v>
      </c>
      <c r="F29" s="114"/>
      <c r="G29" s="114"/>
      <c r="H29" s="114"/>
      <c r="I29" s="114"/>
      <c r="J29" s="114"/>
    </row>
    <row r="30" spans="2:11" x14ac:dyDescent="0.3">
      <c r="D30" s="116"/>
      <c r="E30" s="113">
        <v>2018</v>
      </c>
      <c r="F30" s="113"/>
      <c r="G30" s="30"/>
      <c r="H30" s="113">
        <v>2019</v>
      </c>
      <c r="I30" s="113"/>
      <c r="J30" s="116" t="s">
        <v>12</v>
      </c>
    </row>
    <row r="31" spans="2:11" ht="15" thickBot="1" x14ac:dyDescent="0.35">
      <c r="D31" s="117"/>
      <c r="E31" s="31" t="s">
        <v>38</v>
      </c>
      <c r="F31" s="31" t="s">
        <v>39</v>
      </c>
      <c r="G31" s="31"/>
      <c r="H31" s="31" t="s">
        <v>38</v>
      </c>
      <c r="I31" s="31" t="s">
        <v>39</v>
      </c>
      <c r="J31" s="117"/>
    </row>
    <row r="32" spans="2:11" x14ac:dyDescent="0.3">
      <c r="D32" s="13"/>
      <c r="E32" s="13"/>
      <c r="F32" s="13"/>
      <c r="G32" s="13"/>
      <c r="H32" s="13"/>
      <c r="I32" s="13"/>
      <c r="J32" s="13"/>
    </row>
    <row r="33" spans="2:11" x14ac:dyDescent="0.3">
      <c r="D33" s="14" t="s">
        <v>13</v>
      </c>
      <c r="E33" s="35">
        <f>+E15</f>
        <v>194272.7</v>
      </c>
      <c r="F33" s="35">
        <f t="shared" ref="F33:I33" si="1">+F15</f>
        <v>40.392660185745022</v>
      </c>
      <c r="G33" s="35"/>
      <c r="H33" s="35">
        <f t="shared" si="1"/>
        <v>209926.9</v>
      </c>
      <c r="I33" s="35">
        <f t="shared" si="1"/>
        <v>43.26064319653333</v>
      </c>
      <c r="J33" s="37">
        <f>IFERROR(I33-F33,"-")</f>
        <v>2.8679830107883078</v>
      </c>
    </row>
    <row r="34" spans="2:11" x14ac:dyDescent="0.3">
      <c r="D34" s="17"/>
      <c r="E34" s="17"/>
      <c r="F34" s="13"/>
      <c r="G34" s="13"/>
      <c r="H34" s="13"/>
      <c r="I34" s="13"/>
      <c r="J34" s="39"/>
    </row>
    <row r="35" spans="2:11" x14ac:dyDescent="0.3">
      <c r="D35" s="14" t="s">
        <v>46</v>
      </c>
      <c r="E35" s="17"/>
      <c r="F35" s="13"/>
      <c r="G35" s="13"/>
      <c r="H35" s="13"/>
      <c r="I35" s="13"/>
      <c r="J35" s="43"/>
    </row>
    <row r="36" spans="2:11" x14ac:dyDescent="0.3">
      <c r="D36" s="45" t="s">
        <v>29</v>
      </c>
      <c r="E36" s="46">
        <v>162992</v>
      </c>
      <c r="F36" s="47">
        <v>45.99</v>
      </c>
      <c r="G36" s="48"/>
      <c r="H36" s="46">
        <v>178197.9</v>
      </c>
      <c r="I36" s="47">
        <v>49.05</v>
      </c>
      <c r="J36" s="49">
        <f t="shared" ref="J36:J37" si="2">IFERROR(I36-F36,"-")</f>
        <v>3.0599999999999952</v>
      </c>
    </row>
    <row r="37" spans="2:11" ht="15" thickBot="1" x14ac:dyDescent="0.35">
      <c r="D37" s="45" t="s">
        <v>30</v>
      </c>
      <c r="E37" s="46">
        <v>31280.73</v>
      </c>
      <c r="F37" s="47">
        <v>24.72</v>
      </c>
      <c r="G37" s="48"/>
      <c r="H37" s="46">
        <v>31729.06</v>
      </c>
      <c r="I37" s="47">
        <v>16.5</v>
      </c>
      <c r="J37" s="49">
        <f t="shared" si="2"/>
        <v>-8.2199999999999989</v>
      </c>
    </row>
    <row r="38" spans="2:11" x14ac:dyDescent="0.3">
      <c r="D38" s="118" t="s">
        <v>23</v>
      </c>
      <c r="E38" s="118"/>
      <c r="F38" s="118"/>
      <c r="G38" s="118"/>
      <c r="H38" s="118"/>
      <c r="I38" s="118"/>
      <c r="J38" s="118"/>
    </row>
    <row r="39" spans="2:11" x14ac:dyDescent="0.3">
      <c r="D39" s="27" t="s">
        <v>24</v>
      </c>
      <c r="E39" s="44"/>
      <c r="F39" s="44"/>
      <c r="G39" s="44"/>
      <c r="H39" s="44"/>
      <c r="I39" s="44"/>
      <c r="J39" s="44"/>
    </row>
    <row r="40" spans="2:11" x14ac:dyDescent="0.3">
      <c r="D40" s="27" t="s">
        <v>25</v>
      </c>
      <c r="E40" s="44"/>
      <c r="F40" s="44"/>
      <c r="G40" s="44"/>
      <c r="H40" s="44"/>
      <c r="I40" s="44"/>
      <c r="J40" s="44"/>
    </row>
    <row r="44" spans="2:11" x14ac:dyDescent="0.3">
      <c r="B44" s="51" t="s">
        <v>50</v>
      </c>
      <c r="C44" s="104" t="s">
        <v>52</v>
      </c>
      <c r="D44" s="104"/>
      <c r="E44" s="104"/>
      <c r="F44" s="104"/>
      <c r="G44" s="104"/>
      <c r="H44" s="104"/>
      <c r="I44" s="104"/>
      <c r="J44" s="104"/>
      <c r="K44" s="104"/>
    </row>
    <row r="45" spans="2:11" x14ac:dyDescent="0.3">
      <c r="C45" s="105" t="s">
        <v>51</v>
      </c>
      <c r="D45" s="105"/>
      <c r="E45" s="105"/>
      <c r="F45" s="105"/>
      <c r="G45" s="105"/>
      <c r="H45" s="105"/>
      <c r="I45" s="105"/>
      <c r="J45" s="105"/>
      <c r="K45" s="105"/>
    </row>
    <row r="47" spans="2:11" x14ac:dyDescent="0.3">
      <c r="D47" s="52" t="s">
        <v>53</v>
      </c>
      <c r="E47" s="52"/>
      <c r="F47" s="34">
        <v>2019</v>
      </c>
      <c r="G47" s="34">
        <v>2020</v>
      </c>
      <c r="H47" s="34" t="s">
        <v>60</v>
      </c>
      <c r="I47" s="34" t="s">
        <v>61</v>
      </c>
      <c r="J47" s="34" t="s">
        <v>62</v>
      </c>
    </row>
    <row r="48" spans="2:11" x14ac:dyDescent="0.3">
      <c r="D48" s="45" t="s">
        <v>54</v>
      </c>
      <c r="E48" s="17"/>
      <c r="F48" s="53">
        <v>546515.47054999997</v>
      </c>
      <c r="G48" s="53">
        <v>538070.31604999991</v>
      </c>
      <c r="H48" s="54">
        <v>-1.5452727242105446E-2</v>
      </c>
      <c r="I48" s="53">
        <v>538.32644861368851</v>
      </c>
      <c r="J48" s="55">
        <v>523.6393394929147</v>
      </c>
    </row>
    <row r="49" spans="4:10" x14ac:dyDescent="0.3">
      <c r="D49" s="45" t="s">
        <v>55</v>
      </c>
      <c r="E49" s="17"/>
      <c r="F49" s="53">
        <v>483240.38821</v>
      </c>
      <c r="G49" s="53">
        <v>781318.97785999998</v>
      </c>
      <c r="H49" s="54">
        <v>0.61683294054565874</v>
      </c>
      <c r="I49" s="53">
        <v>475.99948405850205</v>
      </c>
      <c r="J49" s="55">
        <v>760.36410353079486</v>
      </c>
    </row>
    <row r="50" spans="4:10" x14ac:dyDescent="0.3">
      <c r="D50" s="56" t="s">
        <v>56</v>
      </c>
      <c r="E50" s="57"/>
      <c r="F50" s="58">
        <v>167155.56048000001</v>
      </c>
      <c r="G50" s="59">
        <v>305690.95133000001</v>
      </c>
      <c r="H50" s="60">
        <v>0.82878122900718942</v>
      </c>
      <c r="I50" s="58">
        <v>164.65089112421842</v>
      </c>
      <c r="J50" s="61">
        <v>297.49235939736792</v>
      </c>
    </row>
    <row r="51" spans="4:10" x14ac:dyDescent="0.3">
      <c r="D51" s="62" t="s">
        <v>57</v>
      </c>
      <c r="E51" s="63"/>
      <c r="F51" s="64">
        <v>15735.854719999999</v>
      </c>
      <c r="G51" s="65">
        <v>26928.48115</v>
      </c>
      <c r="H51" s="66">
        <v>0.71128175934252647</v>
      </c>
      <c r="I51" s="64">
        <v>15.500067690295229</v>
      </c>
      <c r="J51" s="67">
        <v>26.206262754742063</v>
      </c>
    </row>
    <row r="52" spans="4:10" x14ac:dyDescent="0.3">
      <c r="D52" s="78" t="s">
        <v>81</v>
      </c>
      <c r="E52" s="79"/>
      <c r="F52" s="80">
        <f>SUM(F49:F51)</f>
        <v>666131.80340999993</v>
      </c>
      <c r="G52" s="80">
        <f>SUM(G49:G51)</f>
        <v>1113938.4103399999</v>
      </c>
      <c r="H52" s="81">
        <f>+G52/F52-1</f>
        <v>0.67224925253175138</v>
      </c>
      <c r="I52" s="80"/>
      <c r="J52" s="82"/>
    </row>
    <row r="53" spans="4:10" x14ac:dyDescent="0.3">
      <c r="D53" s="27" t="s">
        <v>59</v>
      </c>
      <c r="E53" s="44"/>
      <c r="F53" s="44"/>
      <c r="G53" s="44"/>
      <c r="H53" s="60"/>
      <c r="I53" s="44"/>
      <c r="J53" s="44"/>
    </row>
    <row r="54" spans="4:10" x14ac:dyDescent="0.3">
      <c r="D54" s="27" t="s">
        <v>25</v>
      </c>
      <c r="E54" s="44"/>
      <c r="F54" s="44"/>
      <c r="G54" s="44"/>
      <c r="H54" s="44"/>
      <c r="I54" s="44"/>
      <c r="J54" s="44"/>
    </row>
  </sheetData>
  <mergeCells count="19">
    <mergeCell ref="E30:F30"/>
    <mergeCell ref="H30:I30"/>
    <mergeCell ref="J30:J31"/>
    <mergeCell ref="C44:K44"/>
    <mergeCell ref="C45:K45"/>
    <mergeCell ref="D38:J38"/>
    <mergeCell ref="D2:N2"/>
    <mergeCell ref="C7:K8"/>
    <mergeCell ref="D9:J9"/>
    <mergeCell ref="D11:D13"/>
    <mergeCell ref="E11:J11"/>
    <mergeCell ref="E12:F12"/>
    <mergeCell ref="H12:I12"/>
    <mergeCell ref="J12:J13"/>
    <mergeCell ref="D20:J20"/>
    <mergeCell ref="C26:K26"/>
    <mergeCell ref="C27:K27"/>
    <mergeCell ref="D29:D31"/>
    <mergeCell ref="E29:J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28F2-3FCB-4E6C-953C-C4B55418DF09}">
  <dimension ref="B2:N54"/>
  <sheetViews>
    <sheetView showGridLines="0" workbookViewId="0">
      <selection activeCell="I15" sqref="I15"/>
    </sheetView>
  </sheetViews>
  <sheetFormatPr defaultRowHeight="14.4" x14ac:dyDescent="0.3"/>
  <cols>
    <col min="6" max="6" width="10.33203125" bestFit="1" customWidth="1"/>
    <col min="7" max="7" width="11.33203125" bestFit="1" customWidth="1"/>
  </cols>
  <sheetData>
    <row r="2" spans="2:14" ht="22.8" x14ac:dyDescent="0.3">
      <c r="D2" s="115" t="s">
        <v>79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7" spans="2:14" x14ac:dyDescent="0.3">
      <c r="B7" s="51" t="s">
        <v>48</v>
      </c>
      <c r="C7" s="104" t="s">
        <v>40</v>
      </c>
      <c r="D7" s="104"/>
      <c r="E7" s="104"/>
      <c r="F7" s="104"/>
      <c r="G7" s="104"/>
      <c r="H7" s="104"/>
      <c r="I7" s="104"/>
      <c r="J7" s="104"/>
      <c r="K7" s="104"/>
    </row>
    <row r="8" spans="2:14" x14ac:dyDescent="0.3">
      <c r="C8" s="104"/>
      <c r="D8" s="104"/>
      <c r="E8" s="104"/>
      <c r="F8" s="104"/>
      <c r="G8" s="104"/>
      <c r="H8" s="104"/>
      <c r="I8" s="104"/>
      <c r="J8" s="104"/>
      <c r="K8" s="104"/>
    </row>
    <row r="9" spans="2:14" x14ac:dyDescent="0.3">
      <c r="D9" s="105" t="s">
        <v>9</v>
      </c>
      <c r="E9" s="105"/>
      <c r="F9" s="105"/>
      <c r="G9" s="105"/>
      <c r="H9" s="105"/>
      <c r="I9" s="105"/>
      <c r="J9" s="105"/>
    </row>
    <row r="10" spans="2:14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08" t="s">
        <v>37</v>
      </c>
      <c r="E11" s="114" t="s">
        <v>11</v>
      </c>
      <c r="F11" s="114"/>
      <c r="G11" s="114"/>
      <c r="H11" s="114"/>
      <c r="I11" s="114"/>
      <c r="J11" s="114"/>
    </row>
    <row r="12" spans="2:14" x14ac:dyDescent="0.3">
      <c r="D12" s="109"/>
      <c r="E12" s="113">
        <v>2018</v>
      </c>
      <c r="F12" s="113"/>
      <c r="G12" s="30"/>
      <c r="H12" s="113">
        <v>2019</v>
      </c>
      <c r="I12" s="113"/>
      <c r="J12" s="116" t="s">
        <v>12</v>
      </c>
    </row>
    <row r="13" spans="2:14" ht="15" thickBot="1" x14ac:dyDescent="0.35">
      <c r="D13" s="110"/>
      <c r="E13" s="31" t="s">
        <v>38</v>
      </c>
      <c r="F13" s="31" t="s">
        <v>39</v>
      </c>
      <c r="G13" s="31"/>
      <c r="H13" s="31" t="s">
        <v>38</v>
      </c>
      <c r="I13" s="31" t="s">
        <v>39</v>
      </c>
      <c r="J13" s="117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14" t="s">
        <v>13</v>
      </c>
      <c r="E15" s="35">
        <v>163589.20000000001</v>
      </c>
      <c r="F15" s="36">
        <v>36.507558188320026</v>
      </c>
      <c r="G15" s="13"/>
      <c r="H15" s="35">
        <v>194573.9</v>
      </c>
      <c r="I15" s="36">
        <v>41.918364990324733</v>
      </c>
      <c r="J15" s="37">
        <f>I15-F15</f>
        <v>5.4108068020047071</v>
      </c>
    </row>
    <row r="16" spans="2:14" x14ac:dyDescent="0.3">
      <c r="D16" s="17"/>
      <c r="E16" s="17"/>
      <c r="F16" s="38"/>
      <c r="G16" s="13"/>
      <c r="H16" s="17"/>
      <c r="I16" s="38"/>
      <c r="J16" s="39"/>
    </row>
    <row r="17" spans="2:11" x14ac:dyDescent="0.3">
      <c r="D17" s="40" t="s">
        <v>14</v>
      </c>
      <c r="E17" s="41">
        <v>99730.07</v>
      </c>
      <c r="F17" s="42">
        <v>34.24</v>
      </c>
      <c r="G17" s="13"/>
      <c r="H17" s="41">
        <v>116382.1</v>
      </c>
      <c r="I17" s="42">
        <v>39.47</v>
      </c>
      <c r="J17" s="43">
        <f t="shared" ref="J17:J18" si="0">I17-F17</f>
        <v>5.2299999999999969</v>
      </c>
    </row>
    <row r="18" spans="2:11" x14ac:dyDescent="0.3">
      <c r="D18" s="40" t="s">
        <v>15</v>
      </c>
      <c r="E18" s="41">
        <v>63859.16</v>
      </c>
      <c r="F18" s="42">
        <v>40.71</v>
      </c>
      <c r="G18" s="13"/>
      <c r="H18" s="41">
        <v>78191.8</v>
      </c>
      <c r="I18" s="42">
        <v>46.17</v>
      </c>
      <c r="J18" s="43">
        <f t="shared" si="0"/>
        <v>5.4600000000000009</v>
      </c>
    </row>
    <row r="19" spans="2:11" ht="15" thickBot="1" x14ac:dyDescent="0.35">
      <c r="D19" s="25"/>
      <c r="E19" s="25"/>
      <c r="F19" s="26"/>
      <c r="G19" s="26"/>
      <c r="H19" s="26"/>
      <c r="I19" s="26"/>
      <c r="J19" s="26"/>
    </row>
    <row r="20" spans="2:11" ht="20.399999999999999" customHeight="1" x14ac:dyDescent="0.3">
      <c r="D20" s="118" t="s">
        <v>23</v>
      </c>
      <c r="E20" s="118"/>
      <c r="F20" s="118"/>
      <c r="G20" s="118"/>
      <c r="H20" s="118"/>
      <c r="I20" s="118"/>
      <c r="J20" s="118"/>
    </row>
    <row r="21" spans="2:11" x14ac:dyDescent="0.3">
      <c r="D21" s="27" t="s">
        <v>24</v>
      </c>
      <c r="E21" s="44"/>
      <c r="F21" s="44"/>
      <c r="G21" s="44"/>
      <c r="H21" s="44"/>
      <c r="I21" s="44"/>
      <c r="J21" s="44"/>
    </row>
    <row r="22" spans="2:11" x14ac:dyDescent="0.3">
      <c r="D22" s="27" t="s">
        <v>25</v>
      </c>
      <c r="E22" s="44"/>
      <c r="F22" s="44"/>
      <c r="G22" s="44"/>
      <c r="H22" s="44"/>
      <c r="I22" s="44"/>
      <c r="J22" s="44"/>
    </row>
    <row r="26" spans="2:11" ht="14.4" customHeight="1" x14ac:dyDescent="0.3">
      <c r="B26" s="51" t="s">
        <v>49</v>
      </c>
      <c r="C26" s="104" t="s">
        <v>47</v>
      </c>
      <c r="D26" s="104"/>
      <c r="E26" s="104"/>
      <c r="F26" s="104"/>
      <c r="G26" s="104"/>
      <c r="H26" s="104"/>
      <c r="I26" s="104"/>
      <c r="J26" s="104"/>
      <c r="K26" s="104"/>
    </row>
    <row r="27" spans="2:11" x14ac:dyDescent="0.3">
      <c r="C27" s="105" t="s">
        <v>9</v>
      </c>
      <c r="D27" s="105"/>
      <c r="E27" s="105"/>
      <c r="F27" s="105"/>
      <c r="G27" s="105"/>
      <c r="H27" s="105"/>
      <c r="I27" s="105"/>
      <c r="J27" s="105"/>
      <c r="K27" s="105"/>
    </row>
    <row r="28" spans="2:11" x14ac:dyDescent="0.3">
      <c r="C28" s="12"/>
      <c r="D28" s="12"/>
      <c r="E28" s="12"/>
      <c r="F28" s="12"/>
      <c r="G28" s="12"/>
      <c r="H28" s="12"/>
      <c r="I28" s="12"/>
    </row>
    <row r="29" spans="2:11" x14ac:dyDescent="0.3">
      <c r="D29" s="119" t="s">
        <v>45</v>
      </c>
      <c r="E29" s="114" t="s">
        <v>28</v>
      </c>
      <c r="F29" s="114"/>
      <c r="G29" s="114"/>
      <c r="H29" s="114"/>
      <c r="I29" s="114"/>
      <c r="J29" s="114"/>
    </row>
    <row r="30" spans="2:11" x14ac:dyDescent="0.3">
      <c r="D30" s="116"/>
      <c r="E30" s="113">
        <v>2018</v>
      </c>
      <c r="F30" s="113"/>
      <c r="G30" s="30"/>
      <c r="H30" s="113">
        <v>2019</v>
      </c>
      <c r="I30" s="113"/>
      <c r="J30" s="116" t="s">
        <v>12</v>
      </c>
    </row>
    <row r="31" spans="2:11" ht="15" thickBot="1" x14ac:dyDescent="0.35">
      <c r="D31" s="117"/>
      <c r="E31" s="31" t="s">
        <v>38</v>
      </c>
      <c r="F31" s="31" t="s">
        <v>39</v>
      </c>
      <c r="G31" s="31"/>
      <c r="H31" s="31" t="s">
        <v>38</v>
      </c>
      <c r="I31" s="31" t="s">
        <v>39</v>
      </c>
      <c r="J31" s="117"/>
    </row>
    <row r="32" spans="2:11" x14ac:dyDescent="0.3">
      <c r="D32" s="13"/>
      <c r="E32" s="13"/>
      <c r="F32" s="13"/>
      <c r="G32" s="13"/>
      <c r="H32" s="13"/>
      <c r="I32" s="13"/>
      <c r="J32" s="13"/>
    </row>
    <row r="33" spans="2:11" x14ac:dyDescent="0.3">
      <c r="D33" s="14" t="s">
        <v>13</v>
      </c>
      <c r="E33" s="35">
        <f>+E15</f>
        <v>163589.20000000001</v>
      </c>
      <c r="F33" s="35">
        <f t="shared" ref="F33:I33" si="1">+F15</f>
        <v>36.507558188320026</v>
      </c>
      <c r="G33" s="35"/>
      <c r="H33" s="35">
        <f t="shared" si="1"/>
        <v>194573.9</v>
      </c>
      <c r="I33" s="35">
        <f t="shared" si="1"/>
        <v>41.918364990324733</v>
      </c>
      <c r="J33" s="37">
        <f>IFERROR(I33-F33,"-")</f>
        <v>5.4108068020047071</v>
      </c>
    </row>
    <row r="34" spans="2:11" x14ac:dyDescent="0.3">
      <c r="D34" s="17"/>
      <c r="E34" s="17"/>
      <c r="F34" s="13"/>
      <c r="G34" s="13"/>
      <c r="H34" s="13"/>
      <c r="I34" s="13"/>
      <c r="J34" s="39"/>
    </row>
    <row r="35" spans="2:11" x14ac:dyDescent="0.3">
      <c r="D35" s="14" t="s">
        <v>46</v>
      </c>
      <c r="E35" s="17"/>
      <c r="F35" s="13"/>
      <c r="G35" s="13"/>
      <c r="H35" s="13"/>
      <c r="I35" s="13"/>
      <c r="J35" s="43"/>
    </row>
    <row r="36" spans="2:11" x14ac:dyDescent="0.3">
      <c r="D36" s="45" t="s">
        <v>29</v>
      </c>
      <c r="E36" s="46">
        <v>136217.70000000001</v>
      </c>
      <c r="F36" s="47">
        <v>43.18</v>
      </c>
      <c r="G36" s="48"/>
      <c r="H36" s="46">
        <v>163855.79999999999</v>
      </c>
      <c r="I36" s="47">
        <v>49.82</v>
      </c>
      <c r="J36" s="49">
        <f t="shared" ref="J36:J37" si="2">IFERROR(I36-F36,"-")</f>
        <v>6.6400000000000006</v>
      </c>
    </row>
    <row r="37" spans="2:11" ht="15" thickBot="1" x14ac:dyDescent="0.35">
      <c r="D37" s="45" t="s">
        <v>30</v>
      </c>
      <c r="E37" s="46">
        <v>27371.5</v>
      </c>
      <c r="F37" s="47">
        <v>20.64</v>
      </c>
      <c r="G37" s="48"/>
      <c r="H37" s="46">
        <v>30718.15</v>
      </c>
      <c r="I37" s="47">
        <v>22.53</v>
      </c>
      <c r="J37" s="49">
        <f t="shared" si="2"/>
        <v>1.8900000000000006</v>
      </c>
    </row>
    <row r="38" spans="2:11" x14ac:dyDescent="0.3">
      <c r="D38" s="118" t="s">
        <v>23</v>
      </c>
      <c r="E38" s="118"/>
      <c r="F38" s="118"/>
      <c r="G38" s="118"/>
      <c r="H38" s="118"/>
      <c r="I38" s="118"/>
      <c r="J38" s="118"/>
    </row>
    <row r="39" spans="2:11" x14ac:dyDescent="0.3">
      <c r="D39" s="27" t="s">
        <v>24</v>
      </c>
      <c r="E39" s="44"/>
      <c r="F39" s="44"/>
      <c r="G39" s="44"/>
      <c r="H39" s="44"/>
      <c r="I39" s="44"/>
      <c r="J39" s="44"/>
    </row>
    <row r="40" spans="2:11" x14ac:dyDescent="0.3">
      <c r="D40" s="27" t="s">
        <v>25</v>
      </c>
      <c r="E40" s="44"/>
      <c r="F40" s="44"/>
      <c r="G40" s="44"/>
      <c r="H40" s="44"/>
      <c r="I40" s="44"/>
      <c r="J40" s="44"/>
    </row>
    <row r="44" spans="2:11" x14ac:dyDescent="0.3">
      <c r="B44" s="51" t="s">
        <v>50</v>
      </c>
      <c r="C44" s="104" t="s">
        <v>52</v>
      </c>
      <c r="D44" s="104"/>
      <c r="E44" s="104"/>
      <c r="F44" s="104"/>
      <c r="G44" s="104"/>
      <c r="H44" s="104"/>
      <c r="I44" s="104"/>
      <c r="J44" s="104"/>
      <c r="K44" s="104"/>
    </row>
    <row r="45" spans="2:11" x14ac:dyDescent="0.3">
      <c r="C45" s="105" t="s">
        <v>51</v>
      </c>
      <c r="D45" s="105"/>
      <c r="E45" s="105"/>
      <c r="F45" s="105"/>
      <c r="G45" s="105"/>
      <c r="H45" s="105"/>
      <c r="I45" s="105"/>
      <c r="J45" s="105"/>
      <c r="K45" s="105"/>
    </row>
    <row r="47" spans="2:11" x14ac:dyDescent="0.3">
      <c r="D47" s="52" t="s">
        <v>53</v>
      </c>
      <c r="E47" s="52"/>
      <c r="F47" s="34">
        <v>2019</v>
      </c>
      <c r="G47" s="34">
        <v>2020</v>
      </c>
      <c r="H47" s="34" t="s">
        <v>60</v>
      </c>
      <c r="I47" s="34" t="s">
        <v>61</v>
      </c>
      <c r="J47" s="34" t="s">
        <v>62</v>
      </c>
    </row>
    <row r="48" spans="2:11" x14ac:dyDescent="0.3">
      <c r="D48" s="45" t="s">
        <v>54</v>
      </c>
      <c r="E48" s="17"/>
      <c r="F48" s="53">
        <v>549522.10726000019</v>
      </c>
      <c r="G48" s="53">
        <v>560781.77417000011</v>
      </c>
      <c r="H48" s="54">
        <v>2.0489925266414355E-2</v>
      </c>
      <c r="I48" s="53">
        <v>621.43240032885421</v>
      </c>
      <c r="J48" s="55">
        <v>623.33465329773435</v>
      </c>
    </row>
    <row r="49" spans="4:10" x14ac:dyDescent="0.3">
      <c r="D49" s="45" t="s">
        <v>55</v>
      </c>
      <c r="E49" s="17"/>
      <c r="F49" s="53">
        <v>595099.00099000009</v>
      </c>
      <c r="G49" s="53">
        <v>759796.04387000005</v>
      </c>
      <c r="H49" s="54">
        <v>0.27675570385097581</v>
      </c>
      <c r="I49" s="53">
        <v>672.97347228206365</v>
      </c>
      <c r="J49" s="55">
        <v>844.54813868312942</v>
      </c>
    </row>
    <row r="50" spans="4:10" x14ac:dyDescent="0.3">
      <c r="D50" s="56" t="s">
        <v>56</v>
      </c>
      <c r="E50" s="57"/>
      <c r="F50" s="58">
        <v>304409.02647000004</v>
      </c>
      <c r="G50" s="59">
        <v>469049.31329000002</v>
      </c>
      <c r="H50" s="60">
        <v>0.54085218408011149</v>
      </c>
      <c r="I50" s="58">
        <v>344.24389756446749</v>
      </c>
      <c r="J50" s="61">
        <v>521.36981718405423</v>
      </c>
    </row>
    <row r="51" spans="4:10" x14ac:dyDescent="0.3">
      <c r="D51" s="62" t="s">
        <v>57</v>
      </c>
      <c r="E51" s="63"/>
      <c r="F51" s="64">
        <v>59922.741330000004</v>
      </c>
      <c r="G51" s="65">
        <v>93159.428020000007</v>
      </c>
      <c r="H51" s="66">
        <v>0.55465898175389761</v>
      </c>
      <c r="I51" s="64">
        <v>67.764212735063325</v>
      </c>
      <c r="J51" s="67">
        <v>103.55097551486804</v>
      </c>
    </row>
    <row r="52" spans="4:10" x14ac:dyDescent="0.3">
      <c r="D52" s="78" t="s">
        <v>81</v>
      </c>
      <c r="E52" s="79"/>
      <c r="F52" s="80">
        <f>SUM(F49:F51)</f>
        <v>959430.76879000012</v>
      </c>
      <c r="G52" s="80">
        <f>SUM(G49:G51)</f>
        <v>1322004.7851800001</v>
      </c>
      <c r="H52" s="81">
        <f>+G52/F52-1</f>
        <v>0.37790534573668655</v>
      </c>
      <c r="I52" s="80"/>
      <c r="J52" s="82"/>
    </row>
    <row r="53" spans="4:10" x14ac:dyDescent="0.3">
      <c r="D53" s="27" t="s">
        <v>59</v>
      </c>
      <c r="E53" s="44"/>
      <c r="F53" s="44"/>
      <c r="G53" s="44"/>
      <c r="H53" s="60"/>
      <c r="I53" s="44"/>
      <c r="J53" s="44"/>
    </row>
    <row r="54" spans="4:10" x14ac:dyDescent="0.3">
      <c r="D54" s="27" t="s">
        <v>25</v>
      </c>
      <c r="E54" s="44"/>
      <c r="F54" s="44"/>
      <c r="G54" s="44"/>
      <c r="H54" s="44"/>
      <c r="I54" s="44"/>
      <c r="J54" s="44"/>
    </row>
  </sheetData>
  <mergeCells count="19">
    <mergeCell ref="E30:F30"/>
    <mergeCell ref="H30:I30"/>
    <mergeCell ref="J30:J31"/>
    <mergeCell ref="C44:K44"/>
    <mergeCell ref="C45:K45"/>
    <mergeCell ref="D38:J38"/>
    <mergeCell ref="D2:N2"/>
    <mergeCell ref="C7:K8"/>
    <mergeCell ref="D9:J9"/>
    <mergeCell ref="D11:D13"/>
    <mergeCell ref="E11:J11"/>
    <mergeCell ref="E12:F12"/>
    <mergeCell ref="H12:I12"/>
    <mergeCell ref="J12:J13"/>
    <mergeCell ref="D20:J20"/>
    <mergeCell ref="C26:K26"/>
    <mergeCell ref="C27:K27"/>
    <mergeCell ref="D29:D31"/>
    <mergeCell ref="E29:J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0E1D-945F-4A0D-A97A-074D4871C2CD}">
  <dimension ref="B2:N54"/>
  <sheetViews>
    <sheetView showGridLines="0" workbookViewId="0">
      <selection activeCell="I15" sqref="I15"/>
    </sheetView>
  </sheetViews>
  <sheetFormatPr defaultRowHeight="14.4" x14ac:dyDescent="0.3"/>
  <cols>
    <col min="6" max="6" width="10.33203125" bestFit="1" customWidth="1"/>
    <col min="7" max="7" width="11.33203125" bestFit="1" customWidth="1"/>
  </cols>
  <sheetData>
    <row r="2" spans="2:14" ht="22.8" x14ac:dyDescent="0.3">
      <c r="D2" s="115" t="s">
        <v>79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7" spans="2:14" x14ac:dyDescent="0.3">
      <c r="B7" s="51" t="s">
        <v>48</v>
      </c>
      <c r="C7" s="104" t="s">
        <v>40</v>
      </c>
      <c r="D7" s="104"/>
      <c r="E7" s="104"/>
      <c r="F7" s="104"/>
      <c r="G7" s="104"/>
      <c r="H7" s="104"/>
      <c r="I7" s="104"/>
      <c r="J7" s="104"/>
      <c r="K7" s="104"/>
    </row>
    <row r="8" spans="2:14" x14ac:dyDescent="0.3">
      <c r="C8" s="104"/>
      <c r="D8" s="104"/>
      <c r="E8" s="104"/>
      <c r="F8" s="104"/>
      <c r="G8" s="104"/>
      <c r="H8" s="104"/>
      <c r="I8" s="104"/>
      <c r="J8" s="104"/>
      <c r="K8" s="104"/>
    </row>
    <row r="9" spans="2:14" x14ac:dyDescent="0.3">
      <c r="D9" s="105" t="s">
        <v>9</v>
      </c>
      <c r="E9" s="105"/>
      <c r="F9" s="105"/>
      <c r="G9" s="105"/>
      <c r="H9" s="105"/>
      <c r="I9" s="105"/>
      <c r="J9" s="105"/>
    </row>
    <row r="10" spans="2:14" x14ac:dyDescent="0.3">
      <c r="D10" s="12"/>
      <c r="E10" s="12"/>
      <c r="F10" s="12"/>
      <c r="G10" s="12"/>
      <c r="H10" s="12"/>
      <c r="I10" s="12"/>
      <c r="J10" s="12"/>
    </row>
    <row r="11" spans="2:14" x14ac:dyDescent="0.3">
      <c r="D11" s="108" t="s">
        <v>37</v>
      </c>
      <c r="E11" s="114" t="s">
        <v>11</v>
      </c>
      <c r="F11" s="114"/>
      <c r="G11" s="114"/>
      <c r="H11" s="114"/>
      <c r="I11" s="114"/>
      <c r="J11" s="114"/>
    </row>
    <row r="12" spans="2:14" x14ac:dyDescent="0.3">
      <c r="D12" s="109"/>
      <c r="E12" s="113">
        <v>2018</v>
      </c>
      <c r="F12" s="113"/>
      <c r="G12" s="30"/>
      <c r="H12" s="113">
        <v>2019</v>
      </c>
      <c r="I12" s="113"/>
      <c r="J12" s="116" t="s">
        <v>12</v>
      </c>
    </row>
    <row r="13" spans="2:14" ht="15" thickBot="1" x14ac:dyDescent="0.35">
      <c r="D13" s="110"/>
      <c r="E13" s="31" t="s">
        <v>38</v>
      </c>
      <c r="F13" s="31" t="s">
        <v>39</v>
      </c>
      <c r="G13" s="31"/>
      <c r="H13" s="31" t="s">
        <v>38</v>
      </c>
      <c r="I13" s="31" t="s">
        <v>39</v>
      </c>
      <c r="J13" s="117"/>
    </row>
    <row r="14" spans="2:14" x14ac:dyDescent="0.3">
      <c r="D14" s="13"/>
      <c r="E14" s="13"/>
      <c r="F14" s="13"/>
      <c r="G14" s="13"/>
      <c r="H14" s="13"/>
      <c r="I14" s="13"/>
      <c r="J14" s="13"/>
    </row>
    <row r="15" spans="2:14" x14ac:dyDescent="0.3">
      <c r="D15" s="14" t="s">
        <v>13</v>
      </c>
      <c r="E15" s="35">
        <v>94964.61</v>
      </c>
      <c r="F15" s="36">
        <v>36.130856901967469</v>
      </c>
      <c r="G15" s="13"/>
      <c r="H15" s="35">
        <v>90611.49</v>
      </c>
      <c r="I15" s="36">
        <v>34.119150352613978</v>
      </c>
      <c r="J15" s="37">
        <f>I15-F15</f>
        <v>-2.0117065493534909</v>
      </c>
    </row>
    <row r="16" spans="2:14" x14ac:dyDescent="0.3">
      <c r="D16" s="17"/>
      <c r="E16" s="17"/>
      <c r="F16" s="38"/>
      <c r="G16" s="13"/>
      <c r="H16" s="17"/>
      <c r="I16" s="38"/>
      <c r="J16" s="39"/>
    </row>
    <row r="17" spans="2:11" x14ac:dyDescent="0.3">
      <c r="D17" s="40" t="s">
        <v>14</v>
      </c>
      <c r="E17" s="41">
        <v>57710.606</v>
      </c>
      <c r="F17" s="42">
        <v>36.299999999999997</v>
      </c>
      <c r="G17" s="13"/>
      <c r="H17" s="41">
        <v>54697.24</v>
      </c>
      <c r="I17" s="42">
        <v>33.83</v>
      </c>
      <c r="J17" s="43">
        <f t="shared" ref="J17:J18" si="0">I17-F17</f>
        <v>-2.4699999999999989</v>
      </c>
    </row>
    <row r="18" spans="2:11" x14ac:dyDescent="0.3">
      <c r="D18" s="40" t="s">
        <v>15</v>
      </c>
      <c r="E18" s="41">
        <v>37254</v>
      </c>
      <c r="F18" s="42">
        <v>35.869999999999997</v>
      </c>
      <c r="G18" s="13"/>
      <c r="H18" s="41">
        <v>35914.25</v>
      </c>
      <c r="I18" s="42">
        <v>34.57</v>
      </c>
      <c r="J18" s="43">
        <f t="shared" si="0"/>
        <v>-1.2999999999999972</v>
      </c>
    </row>
    <row r="19" spans="2:11" ht="15" thickBot="1" x14ac:dyDescent="0.35">
      <c r="D19" s="25"/>
      <c r="E19" s="25"/>
      <c r="F19" s="26"/>
      <c r="G19" s="26"/>
      <c r="H19" s="26"/>
      <c r="I19" s="26"/>
      <c r="J19" s="26"/>
    </row>
    <row r="20" spans="2:11" ht="20.399999999999999" customHeight="1" x14ac:dyDescent="0.3">
      <c r="D20" s="118" t="s">
        <v>23</v>
      </c>
      <c r="E20" s="118"/>
      <c r="F20" s="118"/>
      <c r="G20" s="118"/>
      <c r="H20" s="118"/>
      <c r="I20" s="118"/>
      <c r="J20" s="118"/>
    </row>
    <row r="21" spans="2:11" x14ac:dyDescent="0.3">
      <c r="D21" s="27" t="s">
        <v>24</v>
      </c>
      <c r="E21" s="44"/>
      <c r="F21" s="44"/>
      <c r="G21" s="44"/>
      <c r="H21" s="44"/>
      <c r="I21" s="44"/>
      <c r="J21" s="44"/>
    </row>
    <row r="22" spans="2:11" x14ac:dyDescent="0.3">
      <c r="D22" s="27" t="s">
        <v>25</v>
      </c>
      <c r="E22" s="44"/>
      <c r="F22" s="44"/>
      <c r="G22" s="44"/>
      <c r="H22" s="44"/>
      <c r="I22" s="44"/>
      <c r="J22" s="44"/>
    </row>
    <row r="26" spans="2:11" ht="14.4" customHeight="1" x14ac:dyDescent="0.3">
      <c r="B26" s="51" t="s">
        <v>49</v>
      </c>
      <c r="C26" s="104" t="s">
        <v>47</v>
      </c>
      <c r="D26" s="104"/>
      <c r="E26" s="104"/>
      <c r="F26" s="104"/>
      <c r="G26" s="104"/>
      <c r="H26" s="104"/>
      <c r="I26" s="104"/>
      <c r="J26" s="104"/>
      <c r="K26" s="104"/>
    </row>
    <row r="27" spans="2:11" x14ac:dyDescent="0.3">
      <c r="C27" s="105" t="s">
        <v>9</v>
      </c>
      <c r="D27" s="105"/>
      <c r="E27" s="105"/>
      <c r="F27" s="105"/>
      <c r="G27" s="105"/>
      <c r="H27" s="105"/>
      <c r="I27" s="105"/>
      <c r="J27" s="105"/>
      <c r="K27" s="105"/>
    </row>
    <row r="28" spans="2:11" x14ac:dyDescent="0.3">
      <c r="C28" s="12"/>
      <c r="D28" s="12"/>
      <c r="E28" s="12"/>
      <c r="F28" s="12"/>
      <c r="G28" s="12"/>
      <c r="H28" s="12"/>
      <c r="I28" s="12"/>
    </row>
    <row r="29" spans="2:11" x14ac:dyDescent="0.3">
      <c r="D29" s="119" t="s">
        <v>45</v>
      </c>
      <c r="E29" s="114" t="s">
        <v>28</v>
      </c>
      <c r="F29" s="114"/>
      <c r="G29" s="114"/>
      <c r="H29" s="114"/>
      <c r="I29" s="114"/>
      <c r="J29" s="114"/>
    </row>
    <row r="30" spans="2:11" x14ac:dyDescent="0.3">
      <c r="D30" s="116"/>
      <c r="E30" s="113">
        <v>2018</v>
      </c>
      <c r="F30" s="113"/>
      <c r="G30" s="30"/>
      <c r="H30" s="113">
        <v>2019</v>
      </c>
      <c r="I30" s="113"/>
      <c r="J30" s="116" t="s">
        <v>12</v>
      </c>
    </row>
    <row r="31" spans="2:11" ht="15" thickBot="1" x14ac:dyDescent="0.35">
      <c r="D31" s="117"/>
      <c r="E31" s="31" t="s">
        <v>38</v>
      </c>
      <c r="F31" s="31" t="s">
        <v>39</v>
      </c>
      <c r="G31" s="31"/>
      <c r="H31" s="31" t="s">
        <v>38</v>
      </c>
      <c r="I31" s="31" t="s">
        <v>39</v>
      </c>
      <c r="J31" s="117"/>
    </row>
    <row r="32" spans="2:11" x14ac:dyDescent="0.3">
      <c r="D32" s="13"/>
      <c r="E32" s="13"/>
      <c r="F32" s="13"/>
      <c r="G32" s="13"/>
      <c r="H32" s="13"/>
      <c r="I32" s="13"/>
      <c r="J32" s="13"/>
    </row>
    <row r="33" spans="2:11" x14ac:dyDescent="0.3">
      <c r="D33" s="14" t="s">
        <v>13</v>
      </c>
      <c r="E33" s="35">
        <f>+E15</f>
        <v>94964.61</v>
      </c>
      <c r="F33" s="35">
        <f t="shared" ref="F33:I33" si="1">+F15</f>
        <v>36.130856901967469</v>
      </c>
      <c r="G33" s="35"/>
      <c r="H33" s="35">
        <f t="shared" si="1"/>
        <v>90611.49</v>
      </c>
      <c r="I33" s="35">
        <f t="shared" si="1"/>
        <v>34.119150352613978</v>
      </c>
      <c r="J33" s="37">
        <f>IFERROR(I33-F33,"-")</f>
        <v>-2.0117065493534909</v>
      </c>
    </row>
    <row r="34" spans="2:11" x14ac:dyDescent="0.3">
      <c r="D34" s="17"/>
      <c r="E34" s="17"/>
      <c r="F34" s="13"/>
      <c r="G34" s="13"/>
      <c r="H34" s="13"/>
      <c r="I34" s="13"/>
      <c r="J34" s="39"/>
    </row>
    <row r="35" spans="2:11" x14ac:dyDescent="0.3">
      <c r="D35" s="14" t="s">
        <v>46</v>
      </c>
      <c r="E35" s="17"/>
      <c r="F35" s="13"/>
      <c r="G35" s="13"/>
      <c r="H35" s="13"/>
      <c r="I35" s="13"/>
      <c r="J35" s="43"/>
    </row>
    <row r="36" spans="2:11" x14ac:dyDescent="0.3">
      <c r="D36" s="45" t="s">
        <v>29</v>
      </c>
      <c r="E36" s="46">
        <v>89601.16</v>
      </c>
      <c r="F36" s="47">
        <v>40.630000000000003</v>
      </c>
      <c r="G36" s="48"/>
      <c r="H36" s="46">
        <v>85269.92</v>
      </c>
      <c r="I36" s="47">
        <v>38.47</v>
      </c>
      <c r="J36" s="49">
        <f t="shared" ref="J36:J37" si="2">IFERROR(I36-F36,"-")</f>
        <v>-2.1600000000000037</v>
      </c>
    </row>
    <row r="37" spans="2:11" ht="15" thickBot="1" x14ac:dyDescent="0.35">
      <c r="D37" s="45" t="s">
        <v>30</v>
      </c>
      <c r="E37" s="46">
        <v>5363.4539999999997</v>
      </c>
      <c r="F37" s="47">
        <v>12.68</v>
      </c>
      <c r="G37" s="48"/>
      <c r="H37" s="46">
        <v>5341.5681999999997</v>
      </c>
      <c r="I37" s="47">
        <v>26.95</v>
      </c>
      <c r="J37" s="49">
        <f t="shared" si="2"/>
        <v>14.27</v>
      </c>
    </row>
    <row r="38" spans="2:11" x14ac:dyDescent="0.3">
      <c r="D38" s="118" t="s">
        <v>23</v>
      </c>
      <c r="E38" s="118"/>
      <c r="F38" s="118"/>
      <c r="G38" s="118"/>
      <c r="H38" s="118"/>
      <c r="I38" s="118"/>
      <c r="J38" s="118"/>
    </row>
    <row r="39" spans="2:11" x14ac:dyDescent="0.3">
      <c r="D39" s="27" t="s">
        <v>24</v>
      </c>
      <c r="E39" s="44"/>
      <c r="F39" s="44"/>
      <c r="G39" s="44"/>
      <c r="H39" s="44"/>
      <c r="I39" s="44"/>
      <c r="J39" s="44"/>
    </row>
    <row r="40" spans="2:11" x14ac:dyDescent="0.3">
      <c r="D40" s="27" t="s">
        <v>25</v>
      </c>
      <c r="E40" s="44"/>
      <c r="F40" s="44"/>
      <c r="G40" s="44"/>
      <c r="H40" s="44"/>
      <c r="I40" s="44"/>
      <c r="J40" s="44"/>
    </row>
    <row r="44" spans="2:11" x14ac:dyDescent="0.3">
      <c r="B44" s="51" t="s">
        <v>50</v>
      </c>
      <c r="C44" s="104" t="s">
        <v>52</v>
      </c>
      <c r="D44" s="104"/>
      <c r="E44" s="104"/>
      <c r="F44" s="104"/>
      <c r="G44" s="104"/>
      <c r="H44" s="104"/>
      <c r="I44" s="104"/>
      <c r="J44" s="104"/>
      <c r="K44" s="104"/>
    </row>
    <row r="45" spans="2:11" x14ac:dyDescent="0.3">
      <c r="C45" s="105" t="s">
        <v>51</v>
      </c>
      <c r="D45" s="105"/>
      <c r="E45" s="105"/>
      <c r="F45" s="105"/>
      <c r="G45" s="105"/>
      <c r="H45" s="105"/>
      <c r="I45" s="105"/>
      <c r="J45" s="105"/>
      <c r="K45" s="105"/>
    </row>
    <row r="47" spans="2:11" x14ac:dyDescent="0.3">
      <c r="D47" s="52" t="s">
        <v>53</v>
      </c>
      <c r="E47" s="52"/>
      <c r="F47" s="34">
        <v>2019</v>
      </c>
      <c r="G47" s="34">
        <v>2020</v>
      </c>
      <c r="H47" s="34" t="s">
        <v>60</v>
      </c>
      <c r="I47" s="34" t="s">
        <v>61</v>
      </c>
      <c r="J47" s="34" t="s">
        <v>62</v>
      </c>
    </row>
    <row r="48" spans="2:11" x14ac:dyDescent="0.3">
      <c r="D48" s="45" t="s">
        <v>54</v>
      </c>
      <c r="E48" s="17"/>
      <c r="F48" s="53">
        <v>390483.49994000001</v>
      </c>
      <c r="G48" s="53">
        <v>360515.81034999999</v>
      </c>
      <c r="H48" s="54">
        <v>-7.6745085501960353E-2</v>
      </c>
      <c r="I48" s="53">
        <v>679.68212846099891</v>
      </c>
      <c r="J48" s="55">
        <v>611.9668828402165</v>
      </c>
    </row>
    <row r="49" spans="4:10" x14ac:dyDescent="0.3">
      <c r="D49" s="45" t="s">
        <v>55</v>
      </c>
      <c r="E49" s="17"/>
      <c r="F49" s="53">
        <v>310874.47123999998</v>
      </c>
      <c r="G49" s="53">
        <v>429363.68453999993</v>
      </c>
      <c r="H49" s="54">
        <v>0.38114809758220525</v>
      </c>
      <c r="I49" s="53">
        <v>541.11331805071814</v>
      </c>
      <c r="J49" s="55">
        <v>728.83448683607457</v>
      </c>
    </row>
    <row r="50" spans="4:10" x14ac:dyDescent="0.3">
      <c r="D50" s="56" t="s">
        <v>56</v>
      </c>
      <c r="E50" s="57"/>
      <c r="F50" s="58">
        <v>205020.04770999998</v>
      </c>
      <c r="G50" s="59">
        <v>332167.57918999996</v>
      </c>
      <c r="H50" s="60">
        <v>0.6201712120360523</v>
      </c>
      <c r="I50" s="58">
        <v>356.86133326022741</v>
      </c>
      <c r="J50" s="61">
        <v>563.84644495934538</v>
      </c>
    </row>
    <row r="51" spans="4:10" x14ac:dyDescent="0.3">
      <c r="D51" s="62" t="s">
        <v>57</v>
      </c>
      <c r="E51" s="63"/>
      <c r="F51" s="64">
        <v>24065.246649999997</v>
      </c>
      <c r="G51" s="65">
        <v>42359.895929999999</v>
      </c>
      <c r="H51" s="66">
        <v>0.76021033759070167</v>
      </c>
      <c r="I51" s="64">
        <v>41.888371896697876</v>
      </c>
      <c r="J51" s="67">
        <v>71.904900493965471</v>
      </c>
    </row>
    <row r="52" spans="4:10" x14ac:dyDescent="0.3">
      <c r="D52" s="78" t="s">
        <v>81</v>
      </c>
      <c r="E52" s="79"/>
      <c r="F52" s="80">
        <f>SUM(F49:F51)</f>
        <v>539959.76559999993</v>
      </c>
      <c r="G52" s="80">
        <f>SUM(G49:G51)</f>
        <v>803891.15965999989</v>
      </c>
      <c r="H52" s="81">
        <f>+G52/F52-1</f>
        <v>0.48879826030504514</v>
      </c>
      <c r="I52" s="80"/>
      <c r="J52" s="82"/>
    </row>
    <row r="53" spans="4:10" x14ac:dyDescent="0.3">
      <c r="D53" s="27" t="s">
        <v>59</v>
      </c>
      <c r="E53" s="44"/>
      <c r="F53" s="44"/>
      <c r="G53" s="44"/>
      <c r="H53" s="60"/>
      <c r="I53" s="44"/>
      <c r="J53" s="44"/>
    </row>
    <row r="54" spans="4:10" x14ac:dyDescent="0.3">
      <c r="D54" s="27" t="s">
        <v>25</v>
      </c>
      <c r="E54" s="44"/>
      <c r="F54" s="44"/>
      <c r="G54" s="44"/>
      <c r="H54" s="44"/>
      <c r="I54" s="44"/>
      <c r="J54" s="44"/>
    </row>
  </sheetData>
  <mergeCells count="19">
    <mergeCell ref="E30:F30"/>
    <mergeCell ref="H30:I30"/>
    <mergeCell ref="J30:J31"/>
    <mergeCell ref="C44:K44"/>
    <mergeCell ref="C45:K45"/>
    <mergeCell ref="D38:J38"/>
    <mergeCell ref="D2:N2"/>
    <mergeCell ref="C7:K8"/>
    <mergeCell ref="D9:J9"/>
    <mergeCell ref="D11:D13"/>
    <mergeCell ref="E11:J11"/>
    <mergeCell ref="E12:F12"/>
    <mergeCell ref="H12:I12"/>
    <mergeCell ref="J12:J13"/>
    <mergeCell ref="D20:J20"/>
    <mergeCell ref="C26:K26"/>
    <mergeCell ref="C27:K27"/>
    <mergeCell ref="D29:D31"/>
    <mergeCell ref="E29:J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Perucámaras</vt:lpstr>
      <vt:lpstr>MR Oriente</vt:lpstr>
      <vt:lpstr>Amazonas</vt:lpstr>
      <vt:lpstr>Loreto</vt:lpstr>
      <vt:lpstr>San Martín</vt:lpstr>
      <vt:lpstr>Ucayali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2021-01-13T06:22:51Z</dcterms:created>
  <dcterms:modified xsi:type="dcterms:W3CDTF">2021-01-13T20:02:09Z</dcterms:modified>
</cp:coreProperties>
</file>